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F4D55443-372D-48E8-BBAE-E03D72B57547}" xr6:coauthVersionLast="47" xr6:coauthVersionMax="47" xr10:uidLastSave="{00000000-0000-0000-0000-000000000000}"/>
  <bookViews>
    <workbookView xWindow="28680" yWindow="-120" windowWidth="29040" windowHeight="15720" xr2:uid="{ABCD4981-C01B-4B1F-9495-BB9C21AF22DD}"/>
  </bookViews>
  <sheets>
    <sheet name="Forest FES-rekenschema" sheetId="1" r:id="rId1"/>
  </sheets>
  <definedNames>
    <definedName name="AFBEELDING">OFFSET('Forest FES-rekenschema'!#REF!,IF('Forest FES-rekenschema'!$AY$95=1,1,'Forest FES-rekenschema'!$G$56),IF('Forest FES-rekenschema'!$AY$95=1,4,IF('Forest FES-rekenschema'!$D$18='Forest FES-rekenschema'!$AA$107,6,0)+IF('Forest FES-rekenschema'!$D$16='Forest FES-rekenschema'!$AA$99,2,0)),1,1)</definedName>
    <definedName name="_xlnm.Print_Area" localSheetId="0">'Forest FES-rekenschema'!$A$1:$N$27</definedName>
    <definedName name="Foto_band">IF('Forest FES-rekenschema'!$AY$95+'Forest FES-rekenschema'!$AZ$95&gt;=1,'Forest FES-rekenschema'!#REF!,IF('Forest FES-rekenschema'!$D$12='Forest FES-rekenschema'!$AA$103,'Forest FES-rekenschema'!#REF!,'Forest FES-rekenschema'!#REF!))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X77" i="1" l="1"/>
  <c r="BX63" i="1"/>
  <c r="H122" i="1"/>
  <c r="H121" i="1"/>
  <c r="H117" i="1"/>
  <c r="H116" i="1"/>
  <c r="H114" i="1"/>
  <c r="H113" i="1"/>
  <c r="H112" i="1"/>
  <c r="ES181" i="1"/>
  <c r="ES179" i="1"/>
  <c r="ES180" i="1"/>
  <c r="ES148" i="1"/>
  <c r="ES149" i="1"/>
  <c r="ES150" i="1"/>
  <c r="ES151" i="1"/>
  <c r="ES152" i="1"/>
  <c r="ES153" i="1"/>
  <c r="ES154" i="1"/>
  <c r="ES155" i="1"/>
  <c r="ES156" i="1"/>
  <c r="ES157" i="1"/>
  <c r="ES158" i="1"/>
  <c r="ES159" i="1"/>
  <c r="ES160" i="1"/>
  <c r="ES161" i="1"/>
  <c r="ES162" i="1"/>
  <c r="ES163" i="1"/>
  <c r="ES164" i="1"/>
  <c r="ES165" i="1"/>
  <c r="ES147" i="1"/>
  <c r="ES146" i="1"/>
  <c r="BA112" i="1"/>
  <c r="Y112" i="1" s="1"/>
  <c r="ES178" i="1" l="1"/>
  <c r="ES177" i="1"/>
  <c r="ES176" i="1"/>
  <c r="ES175" i="1"/>
  <c r="ES174" i="1"/>
  <c r="ES173" i="1"/>
  <c r="ES172" i="1"/>
  <c r="ES171" i="1"/>
  <c r="ES170" i="1"/>
  <c r="ES169" i="1"/>
  <c r="ES168" i="1"/>
  <c r="ES167" i="1"/>
  <c r="ES166" i="1"/>
  <c r="EY159" i="1"/>
  <c r="EX159" i="1"/>
  <c r="EY157" i="1"/>
  <c r="EX157" i="1"/>
  <c r="EY156" i="1"/>
  <c r="EX156" i="1"/>
  <c r="ES145" i="1"/>
  <c r="ES144" i="1"/>
  <c r="ES143" i="1"/>
  <c r="ES142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3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ES66" i="1"/>
  <c r="FA65" i="1"/>
  <c r="EZ65" i="1"/>
  <c r="EY65" i="1"/>
  <c r="EX65" i="1"/>
  <c r="EW65" i="1" l="1"/>
  <c r="EW66" i="1" l="1" a="1"/>
  <c r="AV112" i="1" s="1"/>
  <c r="A67" i="1" l="1"/>
  <c r="A79" i="1"/>
  <c r="A59" i="1"/>
  <c r="A58" i="1"/>
  <c r="A16" i="1"/>
  <c r="AV117" i="1"/>
  <c r="A70" i="1"/>
  <c r="A61" i="1"/>
  <c r="A74" i="1"/>
  <c r="A26" i="1"/>
  <c r="A12" i="1"/>
  <c r="A75" i="1"/>
  <c r="A11" i="1"/>
  <c r="AV115" i="1"/>
  <c r="A66" i="1"/>
  <c r="AV116" i="1"/>
  <c r="BI108" i="1" a="1"/>
  <c r="BI108" i="1" s="1"/>
  <c r="A10" i="1"/>
  <c r="A64" i="1"/>
  <c r="A62" i="1"/>
  <c r="A73" i="1"/>
  <c r="A14" i="1"/>
  <c r="A8" i="1"/>
  <c r="A65" i="1"/>
  <c r="A69" i="1"/>
  <c r="A72" i="1"/>
  <c r="A77" i="1"/>
  <c r="EW66" i="1"/>
  <c r="D5" i="1"/>
  <c r="AV114" i="1"/>
  <c r="AV113" i="1"/>
  <c r="A68" i="1"/>
  <c r="A17" i="1"/>
  <c r="A71" i="1"/>
  <c r="A78" i="1"/>
  <c r="A63" i="1"/>
  <c r="A27" i="1"/>
  <c r="A60" i="1"/>
  <c r="A13" i="1"/>
  <c r="A76" i="1"/>
  <c r="A15" i="1"/>
  <c r="A25" i="1"/>
  <c r="H119" i="1" l="1"/>
  <c r="A21" i="1"/>
  <c r="A20" i="1"/>
  <c r="P136" i="1"/>
  <c r="P134" i="1"/>
  <c r="P135" i="1"/>
  <c r="BZ53" i="1" l="1"/>
  <c r="BZ52" i="1"/>
  <c r="BZ51" i="1"/>
  <c r="BZ50" i="1"/>
  <c r="BZ49" i="1"/>
  <c r="BZ48" i="1"/>
  <c r="BZ47" i="1"/>
  <c r="K139" i="1"/>
  <c r="AL113" i="1"/>
  <c r="AL115" i="1"/>
  <c r="AL112" i="1"/>
  <c r="H123" i="1" l="1"/>
  <c r="H124" i="1"/>
  <c r="K111" i="1"/>
  <c r="H138" i="1"/>
  <c r="AC127" i="1"/>
  <c r="AC126" i="1"/>
  <c r="AC125" i="1"/>
  <c r="AC124" i="1"/>
  <c r="AC123" i="1"/>
  <c r="AC122" i="1"/>
  <c r="AC121" i="1"/>
  <c r="AC120" i="1"/>
  <c r="I111" i="1"/>
  <c r="AC119" i="1"/>
  <c r="AC118" i="1"/>
  <c r="AC117" i="1"/>
  <c r="AC116" i="1"/>
  <c r="AC115" i="1"/>
  <c r="BA114" i="1"/>
  <c r="AA114" i="1" s="1"/>
  <c r="AL114" i="1"/>
  <c r="AC114" i="1"/>
  <c r="BA113" i="1"/>
  <c r="Z113" i="1" s="1"/>
  <c r="AC113" i="1"/>
  <c r="Y121" i="1"/>
  <c r="AC112" i="1"/>
  <c r="AT111" i="1"/>
  <c r="CN81" i="1"/>
  <c r="CL81" i="1"/>
  <c r="CJ63" i="1"/>
  <c r="CH85" i="1"/>
  <c r="G59" i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D1" i="1"/>
  <c r="G10" i="1" l="1"/>
  <c r="Z114" i="1"/>
  <c r="P137" i="1"/>
  <c r="BX58" i="1"/>
  <c r="AA113" i="1"/>
  <c r="Y119" i="1"/>
  <c r="Y113" i="1"/>
  <c r="Z119" i="1"/>
  <c r="AA119" i="1"/>
  <c r="Y123" i="1"/>
  <c r="Z123" i="1"/>
  <c r="AB128" i="1"/>
  <c r="Z117" i="1"/>
  <c r="AA123" i="1"/>
  <c r="Z126" i="1"/>
  <c r="AA112" i="1"/>
  <c r="AA117" i="1"/>
  <c r="AA126" i="1"/>
  <c r="Y126" i="1"/>
  <c r="Z121" i="1"/>
  <c r="AA121" i="1"/>
  <c r="CH63" i="1"/>
  <c r="CH80" i="1"/>
  <c r="CJ80" i="1"/>
  <c r="A1" i="1"/>
  <c r="Y116" i="1"/>
  <c r="Z112" i="1"/>
  <c r="Z116" i="1"/>
  <c r="Y125" i="1"/>
  <c r="AA116" i="1"/>
  <c r="Z125" i="1"/>
  <c r="Y115" i="1"/>
  <c r="Y118" i="1"/>
  <c r="Y120" i="1"/>
  <c r="Y122" i="1"/>
  <c r="AA125" i="1"/>
  <c r="Y127" i="1"/>
  <c r="Z115" i="1"/>
  <c r="Z118" i="1"/>
  <c r="Z120" i="1"/>
  <c r="Z122" i="1"/>
  <c r="Y124" i="1"/>
  <c r="Z127" i="1"/>
  <c r="AA115" i="1"/>
  <c r="AA118" i="1"/>
  <c r="AA120" i="1"/>
  <c r="AA122" i="1"/>
  <c r="Z124" i="1"/>
  <c r="AA127" i="1"/>
  <c r="Y114" i="1"/>
  <c r="AA124" i="1"/>
  <c r="Y117" i="1"/>
  <c r="H68" i="1" l="1"/>
  <c r="H64" i="1"/>
  <c r="H62" i="1"/>
  <c r="BA124" i="1"/>
  <c r="H58" i="1"/>
  <c r="H72" i="1"/>
  <c r="H73" i="1"/>
  <c r="H77" i="1"/>
  <c r="H61" i="1"/>
  <c r="H69" i="1"/>
  <c r="H60" i="1"/>
  <c r="H76" i="1"/>
  <c r="H65" i="1"/>
  <c r="BA116" i="1"/>
  <c r="H78" i="1"/>
  <c r="H63" i="1"/>
  <c r="H59" i="1"/>
  <c r="H79" i="1"/>
  <c r="H66" i="1"/>
  <c r="H71" i="1"/>
  <c r="H70" i="1"/>
  <c r="BA123" i="1"/>
  <c r="BA115" i="1"/>
  <c r="H67" i="1"/>
  <c r="H135" i="1"/>
  <c r="CN65" i="1" l="1"/>
  <c r="CH81" i="1"/>
  <c r="CJ81" i="1"/>
  <c r="CL65" i="1"/>
  <c r="H137" i="1"/>
  <c r="G14" i="1" s="1"/>
  <c r="H131" i="1"/>
  <c r="G16" i="1" s="1"/>
  <c r="H74" i="1"/>
  <c r="H75" i="1"/>
  <c r="Y128" i="1"/>
  <c r="H134" i="1"/>
  <c r="G8" i="1" s="1"/>
  <c r="G56" i="1" l="1"/>
  <c r="J56" i="1" l="1" a="1"/>
  <c r="H133" i="1" s="1"/>
  <c r="H115" i="1"/>
  <c r="G12" i="1" s="1"/>
  <c r="CE47" i="1"/>
  <c r="BX76" i="1" l="1"/>
  <c r="H132" i="1"/>
  <c r="G20" i="1" s="1"/>
  <c r="BX109" i="1"/>
  <c r="BX104" i="1"/>
  <c r="BX108" i="1"/>
  <c r="BX96" i="1"/>
  <c r="BX100" i="1"/>
  <c r="BX91" i="1"/>
  <c r="BX95" i="1"/>
  <c r="BX86" i="1"/>
  <c r="BX84" i="1" s="1"/>
  <c r="BX90" i="1"/>
  <c r="BX81" i="1"/>
  <c r="BX82" i="1"/>
  <c r="BX75" i="1"/>
  <c r="BX73" i="1" s="1"/>
  <c r="BX70" i="1"/>
  <c r="BX71" i="1"/>
  <c r="CH51" i="1"/>
  <c r="A19" i="1"/>
  <c r="BX85" i="1"/>
  <c r="CH53" i="1"/>
  <c r="BX69" i="1"/>
  <c r="BX103" i="1"/>
  <c r="CH48" i="1"/>
  <c r="BX99" i="1"/>
  <c r="CH52" i="1"/>
  <c r="CH47" i="1"/>
  <c r="BX80" i="1"/>
  <c r="CH88" i="1"/>
  <c r="BX74" i="1"/>
  <c r="CH54" i="1"/>
  <c r="CH50" i="1"/>
  <c r="BX94" i="1"/>
  <c r="BX89" i="1"/>
  <c r="J56" i="1"/>
  <c r="J111" i="1" s="1"/>
  <c r="CN66" i="1" s="1"/>
  <c r="G110" i="1" s="1"/>
  <c r="BX107" i="1"/>
  <c r="A18" i="1"/>
  <c r="CH55" i="1"/>
  <c r="H136" i="1"/>
  <c r="CH49" i="1"/>
  <c r="H118" i="1"/>
  <c r="BX79" i="1" l="1"/>
  <c r="BX102" i="1"/>
  <c r="CH86" i="1" s="1"/>
  <c r="BX68" i="1"/>
  <c r="BX106" i="1"/>
  <c r="CH87" i="1" s="1"/>
  <c r="BX93" i="1"/>
  <c r="H111" i="1"/>
  <c r="BX98" i="1"/>
  <c r="BX88" i="1"/>
  <c r="G18" i="1"/>
  <c r="CH64" i="1" l="1"/>
  <c r="CJ64" i="1"/>
  <c r="CJ65" i="1" s="1"/>
  <c r="CJ66" i="1" s="1"/>
  <c r="CJ67" i="1" s="1"/>
  <c r="CJ68" i="1" s="1"/>
  <c r="CJ69" i="1" s="1"/>
  <c r="CJ70" i="1" s="1"/>
  <c r="CJ71" i="1" s="1"/>
  <c r="CH65" i="1"/>
  <c r="CH66" i="1" s="1"/>
  <c r="CH67" i="1" s="1"/>
  <c r="CH68" i="1" s="1"/>
  <c r="CH69" i="1" s="1"/>
  <c r="CH70" i="1" s="1"/>
  <c r="CH71" i="1" s="1"/>
  <c r="L10" i="1"/>
  <c r="CJ74" i="1" l="1"/>
  <c r="CJ72" i="1"/>
  <c r="L18" i="1"/>
  <c r="L14" i="1" l="1"/>
  <c r="CH72" i="1"/>
  <c r="CH89" i="1" s="1"/>
  <c r="CH90" i="1" s="1"/>
  <c r="CJ90" i="1" s="1"/>
  <c r="CH74" i="1" l="1"/>
  <c r="M9" i="1" s="1"/>
  <c r="M17" i="1" s="1"/>
  <c r="N17" i="1" s="1"/>
  <c r="M14" i="1"/>
  <c r="M18" i="1"/>
  <c r="N18" i="1" s="1"/>
  <c r="M10" i="1"/>
  <c r="H13" i="1"/>
  <c r="H9" i="1"/>
  <c r="H10" i="1" l="1"/>
  <c r="H14" i="1"/>
  <c r="H19" i="1"/>
  <c r="M13" i="1"/>
  <c r="H18" i="1"/>
  <c r="L9" i="1"/>
  <c r="L13" i="1" s="1"/>
  <c r="H17" i="1"/>
  <c r="L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<sst xmlns="http://schemas.openxmlformats.org/spreadsheetml/2006/main" count="553" uniqueCount="362">
  <si>
    <t>Easywave</t>
  </si>
  <si>
    <t>R</t>
  </si>
  <si>
    <t>L</t>
  </si>
  <si>
    <t>MRS</t>
  </si>
  <si>
    <t>Easyflex</t>
  </si>
  <si>
    <t>5,4 cm (100%)</t>
  </si>
  <si>
    <t>6 cm (80%)</t>
  </si>
  <si>
    <t>8 cm (60%)</t>
  </si>
  <si>
    <t>One-way draw</t>
  </si>
  <si>
    <t>Center closing</t>
  </si>
  <si>
    <t>CCS</t>
  </si>
  <si>
    <t>-</t>
  </si>
  <si>
    <t>M</t>
  </si>
  <si>
    <t>voorloper</t>
  </si>
  <si>
    <t>- No rights can be derived from this calculation tool.</t>
  </si>
  <si>
    <t>Lengte te kort</t>
  </si>
  <si>
    <t>gesloten</t>
  </si>
  <si>
    <t>open</t>
  </si>
  <si>
    <t>Motor / handbediend / koord</t>
  </si>
  <si>
    <t>breedte glijder</t>
  </si>
  <si>
    <t>- Product tolerances are calculated in the final results.</t>
  </si>
  <si>
    <t>FMS Dual</t>
  </si>
  <si>
    <t>V</t>
  </si>
  <si>
    <t>KS</t>
  </si>
  <si>
    <t>DS</t>
  </si>
  <si>
    <t>Enkel</t>
  </si>
  <si>
    <t>Dubbel</t>
  </si>
  <si>
    <t>Extra haken retour</t>
  </si>
  <si>
    <t>B1</t>
  </si>
  <si>
    <t>B2</t>
  </si>
  <si>
    <t>C1</t>
  </si>
  <si>
    <t>C2</t>
  </si>
  <si>
    <t>C3</t>
  </si>
  <si>
    <t>C4</t>
  </si>
  <si>
    <t>D1</t>
  </si>
  <si>
    <t>D2</t>
  </si>
  <si>
    <t>E1</t>
  </si>
  <si>
    <t>E2</t>
  </si>
  <si>
    <t>E3</t>
  </si>
  <si>
    <t>E4</t>
  </si>
  <si>
    <t>F1</t>
  </si>
  <si>
    <t>F2</t>
  </si>
  <si>
    <t>G1</t>
  </si>
  <si>
    <t>G2</t>
  </si>
  <si>
    <t>K1</t>
  </si>
  <si>
    <t>L1</t>
  </si>
  <si>
    <t>L2</t>
  </si>
  <si>
    <t>W1</t>
  </si>
  <si>
    <t>W2</t>
  </si>
  <si>
    <t>X1</t>
  </si>
  <si>
    <t>X2</t>
  </si>
  <si>
    <t>AA</t>
  </si>
  <si>
    <t>FMS (Shuttle)</t>
  </si>
  <si>
    <t>FMS Plus</t>
  </si>
  <si>
    <t>CS</t>
  </si>
  <si>
    <t>DS-XL</t>
  </si>
  <si>
    <t>DS-XL LED</t>
  </si>
  <si>
    <t>J</t>
  </si>
  <si>
    <t>A</t>
  </si>
  <si>
    <t>B</t>
  </si>
  <si>
    <t>C</t>
  </si>
  <si>
    <t>D</t>
  </si>
  <si>
    <t>E</t>
  </si>
  <si>
    <t>F</t>
  </si>
  <si>
    <t>G</t>
  </si>
  <si>
    <t>W</t>
  </si>
  <si>
    <t>X</t>
  </si>
  <si>
    <t>Start koord</t>
  </si>
  <si>
    <t>Staal</t>
  </si>
  <si>
    <t>Kunststof</t>
  </si>
  <si>
    <t>Even/Oneven motor</t>
  </si>
  <si>
    <t>Even/Oneven retour</t>
  </si>
  <si>
    <t>Zaagmaat motorpoelie / links</t>
  </si>
  <si>
    <t>Zaagmaat retourpoelie</t>
  </si>
  <si>
    <t>Minder glijders</t>
  </si>
  <si>
    <t>Lengte voorloper</t>
  </si>
  <si>
    <t>Extra lengte motorpoelie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</si>
  <si>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</si>
  <si>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</si>
  <si>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</si>
  <si>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</si>
  <si>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</si>
  <si>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</si>
  <si>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</si>
  <si>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Rail type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</si>
  <si>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</si>
  <si>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</si>
  <si>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</si>
  <si>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</si>
  <si>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</si>
  <si>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</si>
  <si>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</si>
  <si>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</si>
  <si>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</si>
  <si>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</si>
  <si>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</si>
  <si>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Rail lengte</t>
  </si>
  <si>
    <t>type glijder</t>
  </si>
  <si>
    <t>afstand glijder</t>
  </si>
  <si>
    <t>enkel / dubbel pakket</t>
  </si>
  <si>
    <t>overlap FMS Dual</t>
  </si>
  <si>
    <t>Afstand haken</t>
  </si>
  <si>
    <t>Raillengte heeft tekst</t>
  </si>
  <si>
    <t>Overlap heeft tekst</t>
  </si>
  <si>
    <t>Dual lengte te kort</t>
  </si>
  <si>
    <t>Dual lengte te lang</t>
  </si>
  <si>
    <t>FMS Dual enkel pakket</t>
  </si>
  <si>
    <t>Off-set Assymtrisch gordijn</t>
  </si>
  <si>
    <t>Off-set heeft tekst</t>
  </si>
  <si>
    <t>Off-set te kort</t>
  </si>
  <si>
    <t>Asymmetrie</t>
  </si>
  <si>
    <t>Off-set te lang</t>
  </si>
  <si>
    <t>Off-set geen motor</t>
  </si>
  <si>
    <t>Minimale lengte:</t>
  </si>
  <si>
    <t>retourpoelie Eind loopvlak tot eind rail</t>
  </si>
  <si>
    <t>Easywave Roller</t>
  </si>
  <si>
    <t>Wel Roller glijder</t>
  </si>
  <si>
    <t>CRS 20</t>
  </si>
  <si>
    <t>CRS 28</t>
  </si>
  <si>
    <t>Off-set enkel pakket</t>
  </si>
  <si>
    <t>1 = Even</t>
  </si>
  <si>
    <t>0 = Oneven</t>
  </si>
  <si>
    <t>Extra haken motor</t>
  </si>
  <si>
    <t>Symmetrisch gordijn</t>
  </si>
  <si>
    <t>verkeerde glijder</t>
  </si>
  <si>
    <t>Track size</t>
  </si>
  <si>
    <t>Language:</t>
  </si>
  <si>
    <t>English</t>
  </si>
  <si>
    <t>Nederlands</t>
  </si>
  <si>
    <t>Choosen language</t>
  </si>
  <si>
    <t>Language name</t>
  </si>
  <si>
    <t>Duits</t>
  </si>
  <si>
    <t>Frans</t>
  </si>
  <si>
    <t>Description Left</t>
  </si>
  <si>
    <t>Master type:</t>
  </si>
  <si>
    <t>Distance overlap</t>
  </si>
  <si>
    <t>Afstand overlap</t>
  </si>
  <si>
    <t>Description Right</t>
  </si>
  <si>
    <t>Number of hooks</t>
  </si>
  <si>
    <t>Aantal haken</t>
  </si>
  <si>
    <t xml:space="preserve"> in curtain needed</t>
  </si>
  <si>
    <t>nodig in gordijn</t>
  </si>
  <si>
    <t>Number of</t>
  </si>
  <si>
    <t>Aantal glijders</t>
  </si>
  <si>
    <t>Curtain stacking</t>
  </si>
  <si>
    <t>Breedte gordijn</t>
  </si>
  <si>
    <t>in open position</t>
  </si>
  <si>
    <t>in open positie</t>
  </si>
  <si>
    <t>(minimal)</t>
  </si>
  <si>
    <t>(minimaal)</t>
  </si>
  <si>
    <t>Pull-down menu</t>
  </si>
  <si>
    <t>Middensluitend</t>
  </si>
  <si>
    <t>Enkelpakket</t>
  </si>
  <si>
    <t>Description Right 2</t>
  </si>
  <si>
    <t>Motorzijde</t>
  </si>
  <si>
    <t>Retourzijde</t>
  </si>
  <si>
    <t>Linkerzijde</t>
  </si>
  <si>
    <t>Rechterzijde</t>
  </si>
  <si>
    <t>Bedieningszijde</t>
  </si>
  <si>
    <t>Language</t>
  </si>
  <si>
    <t>Taal:</t>
  </si>
  <si>
    <t>References</t>
  </si>
  <si>
    <t>- Product tolerancies meegenomen in uiteindelijke resultaat.</t>
  </si>
  <si>
    <t>- Aan dit rekenschema kunnen geen rechten worden ontleend.</t>
  </si>
  <si>
    <t>Track names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</si>
  <si>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</si>
  <si>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</si>
  <si>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</si>
  <si>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</si>
  <si>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</si>
  <si>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</si>
  <si>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</si>
  <si>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</si>
  <si>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Carrier</t>
  </si>
  <si>
    <t>Lengte rail</t>
  </si>
  <si>
    <t>Glijder</t>
  </si>
  <si>
    <t>carriers needed*</t>
  </si>
  <si>
    <t>nodig*</t>
  </si>
  <si>
    <t>Type rail</t>
  </si>
  <si>
    <t>Track type</t>
  </si>
  <si>
    <t>in cm</t>
  </si>
  <si>
    <t>Distance</t>
  </si>
  <si>
    <t>afstand</t>
  </si>
  <si>
    <t>Mobile</t>
  </si>
  <si>
    <t>Mobiel</t>
  </si>
  <si>
    <t>Easyflex &lt;&gt;</t>
  </si>
  <si>
    <t>Type voorloper:</t>
  </si>
  <si>
    <t>Maximale lengte:</t>
  </si>
  <si>
    <t>cm</t>
  </si>
  <si>
    <t>Lengte te lang</t>
  </si>
  <si>
    <t>Railtype taal</t>
  </si>
  <si>
    <t>Pakket taal</t>
  </si>
  <si>
    <t>Test pakket</t>
  </si>
  <si>
    <t>voorloper taal</t>
  </si>
  <si>
    <t>Test voorloper</t>
  </si>
  <si>
    <t>Test rail</t>
  </si>
  <si>
    <t>W = Wel keuze voorloper</t>
  </si>
  <si>
    <t>CRS Square 30</t>
  </si>
  <si>
    <t>CRS Rectangular 45</t>
  </si>
  <si>
    <t>Meldingen</t>
  </si>
  <si>
    <t>No Language selected</t>
  </si>
  <si>
    <t>Retourpoelie leidend in formule</t>
  </si>
  <si>
    <t>Ingevulde waarden</t>
  </si>
  <si>
    <t xml:space="preserve">B = </t>
  </si>
  <si>
    <t xml:space="preserve">C = </t>
  </si>
  <si>
    <t>Type glijder</t>
  </si>
  <si>
    <t xml:space="preserve">D = </t>
  </si>
  <si>
    <t>Afstand</t>
  </si>
  <si>
    <t xml:space="preserve">E = </t>
  </si>
  <si>
    <t>Pakket</t>
  </si>
  <si>
    <t xml:space="preserve">F = </t>
  </si>
  <si>
    <t>Voorloper</t>
  </si>
  <si>
    <t xml:space="preserve">G = </t>
  </si>
  <si>
    <t>Overlap dual</t>
  </si>
  <si>
    <t xml:space="preserve">L = </t>
  </si>
  <si>
    <t>Assymmetrie</t>
  </si>
  <si>
    <t xml:space="preserve">W = </t>
  </si>
  <si>
    <t>XX</t>
  </si>
  <si>
    <t>Maten haken</t>
  </si>
  <si>
    <t xml:space="preserve">X = </t>
  </si>
  <si>
    <t>Lengte wavekoord</t>
  </si>
  <si>
    <t>Formule motor</t>
  </si>
  <si>
    <t>Formule retour</t>
  </si>
  <si>
    <t>5,4 cm</t>
  </si>
  <si>
    <t>6 cm</t>
  </si>
  <si>
    <t>8 cm</t>
  </si>
  <si>
    <t>Breedte glijder</t>
  </si>
  <si>
    <t>Lengte totale rail</t>
  </si>
  <si>
    <t>Vierkante wave glijder</t>
  </si>
  <si>
    <t>Lengte loopvlak</t>
  </si>
  <si>
    <t>Easyflex wave glijder</t>
  </si>
  <si>
    <t>Wave roller</t>
  </si>
  <si>
    <t>Offset</t>
  </si>
  <si>
    <t>Lengte retour doorlopend vlak</t>
  </si>
  <si>
    <t>/ lengte wavekoord</t>
  </si>
  <si>
    <t>""</t>
  </si>
  <si>
    <t>+ 1</t>
  </si>
  <si>
    <t>Zijde pakket als kunststof (FMS)</t>
  </si>
  <si>
    <t>Afronden naar boven</t>
  </si>
  <si>
    <t>Zijde pakket</t>
  </si>
  <si>
    <t>Even / Oneven</t>
  </si>
  <si>
    <t>Totaal glijders in rail</t>
  </si>
  <si>
    <t>Totaal wave haken</t>
  </si>
  <si>
    <t>Zijde pakket &amp; type voorloper</t>
  </si>
  <si>
    <t>Overlap FMS Dual</t>
  </si>
  <si>
    <t>Totale lengte band</t>
  </si>
  <si>
    <t>Type voorloper</t>
  </si>
  <si>
    <t>Gordijn fullness</t>
  </si>
  <si>
    <t>x</t>
  </si>
  <si>
    <t>minder glijders</t>
  </si>
  <si>
    <t>lengte voorloper</t>
  </si>
  <si>
    <t>Even/oneven motor</t>
  </si>
  <si>
    <t>lengte motorpoelie</t>
  </si>
  <si>
    <t>breedte alle glijders</t>
  </si>
  <si>
    <t>Dikte gordijn pakket</t>
  </si>
  <si>
    <t>Even/oneven retour</t>
  </si>
  <si>
    <t>Blauw  =  0</t>
  </si>
  <si>
    <t>Wit  =  1</t>
  </si>
  <si>
    <t>Groen  =  2</t>
  </si>
  <si>
    <t>Blauw  =  2</t>
  </si>
  <si>
    <t>Geel  =  3</t>
  </si>
  <si>
    <t>inches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</si>
  <si>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</si>
  <si>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</si>
  <si>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</si>
  <si>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</si>
  <si>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</si>
  <si>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</si>
  <si>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</si>
  <si>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</si>
  <si>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 to cm</t>
  </si>
  <si>
    <t>fraction</t>
  </si>
  <si>
    <t>Total</t>
  </si>
  <si>
    <t>Te gebruiken lengte</t>
  </si>
  <si>
    <t>Inches</t>
  </si>
  <si>
    <t>2 1/8" (100%)</t>
  </si>
  <si>
    <t>2 3/8" (80%)</t>
  </si>
  <si>
    <t>2 5/8" (60%)</t>
  </si>
  <si>
    <t xml:space="preserve">Track type      = </t>
  </si>
  <si>
    <t xml:space="preserve">Type rail        = </t>
  </si>
  <si>
    <t xml:space="preserve">Track size in cm    = </t>
  </si>
  <si>
    <t>Lengte rail in cm    =</t>
  </si>
  <si>
    <t xml:space="preserve">Track size in inches  = </t>
  </si>
  <si>
    <t xml:space="preserve">Lengte rail in inches    = </t>
  </si>
  <si>
    <t xml:space="preserve">   Easyflex &lt;&gt;</t>
  </si>
  <si>
    <t xml:space="preserve">  Easyflex &lt;&gt;</t>
  </si>
  <si>
    <t xml:space="preserve">Easywave      = </t>
  </si>
  <si>
    <t>Carrier distance:</t>
  </si>
  <si>
    <t>Glijder afstand:</t>
  </si>
  <si>
    <t xml:space="preserve">5,4cm / 6cm / 8cm   = </t>
  </si>
  <si>
    <t xml:space="preserve">2 1/8"- 2 3/8"- 2 5/8"  = </t>
  </si>
  <si>
    <t>One-way draw &lt;&gt;</t>
  </si>
  <si>
    <t>Enkelpakket &lt;&gt;</t>
  </si>
  <si>
    <t xml:space="preserve">Center closing   = </t>
  </si>
  <si>
    <t xml:space="preserve">Middensluitend  = </t>
  </si>
  <si>
    <t>Type voorloper :</t>
  </si>
  <si>
    <t xml:space="preserve">Steel / Plastic   = </t>
  </si>
  <si>
    <t xml:space="preserve">Staal / kunststof  = </t>
  </si>
  <si>
    <t xml:space="preserve">in cm           = </t>
  </si>
  <si>
    <t>Asymmetrical</t>
  </si>
  <si>
    <t>A-symmetrisch</t>
  </si>
  <si>
    <t>curtain in cm***=</t>
  </si>
  <si>
    <t xml:space="preserve">gordijn in cm***= </t>
  </si>
  <si>
    <t>Distance between</t>
  </si>
  <si>
    <t>Afstand tussen</t>
  </si>
  <si>
    <t xml:space="preserve"> hooks in cm*    = </t>
  </si>
  <si>
    <t xml:space="preserve">haken in cm*   = </t>
  </si>
  <si>
    <t xml:space="preserve"> hooks in pockets* = </t>
  </si>
  <si>
    <t xml:space="preserve">haken in pockets* = </t>
  </si>
  <si>
    <t>Notifications</t>
  </si>
  <si>
    <t>Can't be empty</t>
  </si>
  <si>
    <t>Mag niet leeg zijn</t>
  </si>
  <si>
    <t>Value is too high</t>
  </si>
  <si>
    <t>Waarde te hoog</t>
  </si>
  <si>
    <t>Value is too low</t>
  </si>
  <si>
    <t>Waarde te laag</t>
  </si>
  <si>
    <t>Mag geen tekst zijn</t>
  </si>
  <si>
    <t>Option not possible</t>
  </si>
  <si>
    <t>Optie niet mogelijk</t>
  </si>
  <si>
    <t>Does not exist</t>
  </si>
  <si>
    <t>Bestaat niet</t>
  </si>
  <si>
    <t>Wrong language</t>
  </si>
  <si>
    <t>Verkeerde taal</t>
  </si>
  <si>
    <t>carriers needed**</t>
  </si>
  <si>
    <t xml:space="preserve">nodig** </t>
  </si>
  <si>
    <t>Total tape length</t>
  </si>
  <si>
    <t>Totale lengte</t>
  </si>
  <si>
    <t>required</t>
  </si>
  <si>
    <t>band nodig</t>
  </si>
  <si>
    <t>Curtain fullness</t>
  </si>
  <si>
    <t xml:space="preserve">    Total depth of the curtain:</t>
  </si>
  <si>
    <t xml:space="preserve">    Totale diepte band</t>
  </si>
  <si>
    <t>In closed position</t>
  </si>
  <si>
    <t>In gesloten positie</t>
  </si>
  <si>
    <t>With open position</t>
  </si>
  <si>
    <t>In open positie</t>
  </si>
  <si>
    <t>Pulldownmenu</t>
  </si>
  <si>
    <t>Motor side</t>
  </si>
  <si>
    <t>Return side</t>
  </si>
  <si>
    <t>Left side</t>
  </si>
  <si>
    <t>Right side</t>
  </si>
  <si>
    <t>Control side</t>
  </si>
  <si>
    <t>*  In combination with 'Easyflex hook fitter 9900000017'.</t>
  </si>
  <si>
    <t>* In combinatie met 'Easyflex hook fitter 9900000017'.</t>
  </si>
  <si>
    <t>** Includes carriers that are placed inside master carriers.</t>
  </si>
  <si>
    <t>** Inclusief glijders dat in voorlopers worden geplaatst.</t>
  </si>
  <si>
    <t>*** Always measured from the left side, only for hand operated curtains.</t>
  </si>
  <si>
    <t>*** Altijd gemeten vanuit de linkerzijde, alleen voor handbediende rails.</t>
  </si>
  <si>
    <t>glijder taal</t>
  </si>
  <si>
    <t>Test glijder</t>
  </si>
  <si>
    <t>inches heeft komma</t>
  </si>
  <si>
    <t>&gt;&gt; Asymmetrical curtain &lt;&lt;</t>
  </si>
  <si>
    <t>&gt;&gt; Asymmetrisch gordijn &lt;&lt;</t>
  </si>
  <si>
    <t>Values ​​are added together</t>
  </si>
  <si>
    <t>Waarden worden bij elkaar opgeteld</t>
  </si>
  <si>
    <t>Mobile version</t>
  </si>
  <si>
    <t>Mobile version:</t>
  </si>
  <si>
    <t>V2.5m</t>
  </si>
  <si>
    <t>* Includes carriers that are placed inside master carriers.</t>
  </si>
  <si>
    <t>* Inclusief glijders dat in voorlopers worden geplaatst.</t>
  </si>
  <si>
    <t>Naam rail</t>
  </si>
  <si>
    <t>Can't be 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</si>
</sst>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0"/>
    <numFmt numFmtId="167" formatCode="0.0000"/>
  </numFmts>
  <fonts count="2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i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2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26">
    <xf numFmtId="0" fontId="0" fillId="0" borderId="0" xfId="0"/>
    <xf numFmtId="0" fontId="1" fillId="2" borderId="0" xfId="0" quotePrefix="1" applyFont="1" applyFill="1"/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165" fontId="1" fillId="2" borderId="0" xfId="0" applyNumberFormat="1" applyFont="1" applyFill="1"/>
    <xf numFmtId="0" fontId="0" fillId="2" borderId="0" xfId="0" applyFill="1" applyAlignment="1">
      <alignment horizontal="right"/>
    </xf>
    <xf numFmtId="0" fontId="12" fillId="2" borderId="0" xfId="0" applyFont="1" applyFill="1"/>
    <xf numFmtId="0" fontId="1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8" xfId="0" applyFont="1" applyFill="1" applyBorder="1"/>
    <xf numFmtId="9" fontId="1" fillId="2" borderId="0" xfId="0" applyNumberFormat="1" applyFont="1" applyFill="1" applyAlignment="1">
      <alignment vertical="center"/>
    </xf>
    <xf numFmtId="0" fontId="1" fillId="2" borderId="5" xfId="0" applyFont="1" applyFill="1" applyBorder="1"/>
    <xf numFmtId="1" fontId="1" fillId="2" borderId="0" xfId="0" applyNumberFormat="1" applyFont="1" applyFill="1"/>
    <xf numFmtId="0" fontId="13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" fillId="2" borderId="0" xfId="0" applyFont="1" applyFill="1" applyAlignment="1">
      <alignment vertical="center" wrapText="1"/>
    </xf>
    <xf numFmtId="167" fontId="1" fillId="2" borderId="0" xfId="0" applyNumberFormat="1" applyFont="1" applyFill="1"/>
    <xf numFmtId="0" fontId="1" fillId="2" borderId="1" xfId="0" applyFont="1" applyFill="1" applyBorder="1"/>
    <xf numFmtId="0" fontId="1" fillId="2" borderId="7" xfId="0" applyFont="1" applyFill="1" applyBorder="1"/>
    <xf numFmtId="1" fontId="1" fillId="2" borderId="0" xfId="0" applyNumberFormat="1" applyFont="1" applyFill="1" applyAlignment="1">
      <alignment vertical="center"/>
    </xf>
    <xf numFmtId="1" fontId="1" fillId="2" borderId="0" xfId="1" applyNumberFormat="1" applyFont="1" applyFill="1" applyBorder="1" applyAlignment="1" applyProtection="1"/>
    <xf numFmtId="0" fontId="8" fillId="2" borderId="0" xfId="0" applyFont="1" applyFill="1"/>
    <xf numFmtId="0" fontId="11" fillId="2" borderId="0" xfId="0" applyFont="1" applyFill="1"/>
    <xf numFmtId="0" fontId="14" fillId="2" borderId="0" xfId="0" applyFont="1" applyFill="1"/>
    <xf numFmtId="0" fontId="16" fillId="2" borderId="0" xfId="0" quotePrefix="1" applyFont="1" applyFill="1" applyAlignment="1">
      <alignment horizontal="left"/>
    </xf>
    <xf numFmtId="0" fontId="5" fillId="2" borderId="0" xfId="0" applyFont="1" applyFill="1" applyAlignment="1">
      <alignment wrapText="1"/>
    </xf>
    <xf numFmtId="0" fontId="5" fillId="2" borderId="0" xfId="0" applyFont="1" applyFill="1"/>
    <xf numFmtId="0" fontId="1" fillId="2" borderId="12" xfId="0" applyFont="1" applyFill="1" applyBorder="1"/>
    <xf numFmtId="0" fontId="1" fillId="2" borderId="13" xfId="0" applyFont="1" applyFill="1" applyBorder="1"/>
    <xf numFmtId="0" fontId="1" fillId="2" borderId="11" xfId="0" applyFont="1" applyFill="1" applyBorder="1"/>
    <xf numFmtId="0" fontId="1" fillId="2" borderId="10" xfId="0" applyFont="1" applyFill="1" applyBorder="1"/>
    <xf numFmtId="0" fontId="1" fillId="2" borderId="8" xfId="0" applyFont="1" applyFill="1" applyBorder="1"/>
    <xf numFmtId="0" fontId="15" fillId="2" borderId="0" xfId="0" applyFont="1" applyFill="1" applyAlignment="1">
      <alignment vertical="center"/>
    </xf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right"/>
    </xf>
    <xf numFmtId="0" fontId="5" fillId="0" borderId="33" xfId="0" quotePrefix="1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1" fillId="0" borderId="3" xfId="0" applyFont="1" applyBorder="1"/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10" xfId="0" applyFont="1" applyBorder="1" applyProtection="1">
      <protection hidden="1"/>
    </xf>
    <xf numFmtId="0" fontId="1" fillId="0" borderId="3" xfId="0" applyFont="1" applyBorder="1" applyProtection="1">
      <protection hidden="1"/>
    </xf>
    <xf numFmtId="0" fontId="1" fillId="0" borderId="25" xfId="0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0" borderId="17" xfId="0" applyFont="1" applyBorder="1" applyProtection="1">
      <protection hidden="1"/>
    </xf>
    <xf numFmtId="0" fontId="1" fillId="0" borderId="51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46" xfId="0" applyFont="1" applyBorder="1" applyProtection="1">
      <protection hidden="1"/>
    </xf>
    <xf numFmtId="0" fontId="1" fillId="0" borderId="47" xfId="0" applyFont="1" applyBorder="1" applyProtection="1">
      <protection hidden="1"/>
    </xf>
    <xf numFmtId="0" fontId="1" fillId="0" borderId="15" xfId="0" quotePrefix="1" applyFont="1" applyBorder="1" applyProtection="1">
      <protection hidden="1"/>
    </xf>
    <xf numFmtId="0" fontId="1" fillId="0" borderId="51" xfId="0" quotePrefix="1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1" fillId="0" borderId="45" xfId="0" applyFont="1" applyBorder="1" applyProtection="1">
      <protection hidden="1"/>
    </xf>
    <xf numFmtId="0" fontId="1" fillId="0" borderId="10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48" xfId="0" quotePrefix="1" applyFont="1" applyBorder="1" applyProtection="1">
      <protection hidden="1"/>
    </xf>
    <xf numFmtId="0" fontId="1" fillId="0" borderId="52" xfId="0" applyFont="1" applyBorder="1" applyProtection="1"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8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54" xfId="0" applyFont="1" applyBorder="1" applyProtection="1">
      <protection hidden="1"/>
    </xf>
    <xf numFmtId="1" fontId="1" fillId="0" borderId="0" xfId="0" applyNumberFormat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8" fillId="0" borderId="31" xfId="0" applyFont="1" applyBorder="1" applyAlignment="1" applyProtection="1">
      <alignment horizontal="center"/>
      <protection hidden="1"/>
    </xf>
    <xf numFmtId="0" fontId="20" fillId="3" borderId="27" xfId="0" applyFont="1" applyFill="1" applyBorder="1" applyAlignment="1">
      <alignment horizontal="center"/>
    </xf>
    <xf numFmtId="0" fontId="1" fillId="3" borderId="31" xfId="0" applyFont="1" applyFill="1" applyBorder="1" applyProtection="1">
      <protection hidden="1"/>
    </xf>
    <xf numFmtId="0" fontId="1" fillId="7" borderId="64" xfId="0" applyFont="1" applyFill="1" applyBorder="1" applyProtection="1">
      <protection hidden="1"/>
    </xf>
    <xf numFmtId="9" fontId="7" fillId="0" borderId="0" xfId="0" applyNumberFormat="1" applyFont="1" applyProtection="1">
      <protection hidden="1"/>
    </xf>
    <xf numFmtId="164" fontId="0" fillId="0" borderId="0" xfId="0" applyNumberFormat="1" applyProtection="1">
      <protection hidden="1"/>
    </xf>
    <xf numFmtId="0" fontId="0" fillId="0" borderId="0" xfId="0" applyAlignment="1">
      <alignment horizontal="left"/>
    </xf>
    <xf numFmtId="0" fontId="1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0" fillId="8" borderId="3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9" borderId="3" xfId="0" quotePrefix="1" applyFill="1" applyBorder="1" applyAlignment="1">
      <alignment horizontal="center"/>
    </xf>
    <xf numFmtId="0" fontId="0" fillId="9" borderId="0" xfId="0" quotePrefix="1" applyFill="1" applyAlignment="1">
      <alignment horizontal="center"/>
    </xf>
    <xf numFmtId="0" fontId="0" fillId="9" borderId="4" xfId="0" quotePrefix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/>
      <protection hidden="1"/>
    </xf>
    <xf numFmtId="9" fontId="0" fillId="0" borderId="22" xfId="0" quotePrefix="1" applyNumberFormat="1" applyBorder="1" applyProtection="1">
      <protection hidden="1"/>
    </xf>
    <xf numFmtId="9" fontId="0" fillId="0" borderId="24" xfId="0" quotePrefix="1" applyNumberFormat="1" applyBorder="1" applyProtection="1">
      <protection hidden="1"/>
    </xf>
    <xf numFmtId="12" fontId="0" fillId="0" borderId="24" xfId="0" quotePrefix="1" applyNumberFormat="1" applyBorder="1" applyProtection="1">
      <protection hidden="1"/>
    </xf>
    <xf numFmtId="0" fontId="0" fillId="0" borderId="24" xfId="0" quotePrefix="1" applyBorder="1" applyProtection="1">
      <protection hidden="1"/>
    </xf>
    <xf numFmtId="0" fontId="0" fillId="0" borderId="23" xfId="0" quotePrefix="1" applyBorder="1" applyProtection="1">
      <protection hidden="1"/>
    </xf>
    <xf numFmtId="0" fontId="1" fillId="0" borderId="0" xfId="0" quotePrefix="1" applyFont="1" applyProtection="1">
      <protection hidden="1"/>
    </xf>
    <xf numFmtId="167" fontId="1" fillId="0" borderId="0" xfId="0" quotePrefix="1" applyNumberFormat="1" applyFont="1" applyProtection="1"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24" xfId="0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1" xfId="0" applyBorder="1" applyProtection="1">
      <protection hidden="1"/>
    </xf>
    <xf numFmtId="0" fontId="0" fillId="0" borderId="10" xfId="0" applyBorder="1" applyProtection="1">
      <protection hidden="1"/>
    </xf>
    <xf numFmtId="0" fontId="1" fillId="0" borderId="14" xfId="0" applyFont="1" applyBorder="1" applyProtection="1">
      <protection hidden="1"/>
    </xf>
    <xf numFmtId="0" fontId="0" fillId="0" borderId="1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14" xfId="0" applyBorder="1" applyProtection="1">
      <protection hidden="1"/>
    </xf>
    <xf numFmtId="0" fontId="1" fillId="0" borderId="24" xfId="0" applyFont="1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21" fillId="0" borderId="0" xfId="0" applyFont="1" applyAlignment="1">
      <alignment horizontal="center"/>
    </xf>
    <xf numFmtId="167" fontId="0" fillId="0" borderId="0" xfId="0" applyNumberFormat="1"/>
    <xf numFmtId="0" fontId="6" fillId="0" borderId="3" xfId="0" quotePrefix="1" applyFont="1" applyBorder="1" applyProtection="1">
      <protection hidden="1"/>
    </xf>
    <xf numFmtId="0" fontId="6" fillId="0" borderId="0" xfId="0" quotePrefix="1" applyFont="1" applyProtection="1">
      <protection hidden="1"/>
    </xf>
    <xf numFmtId="0" fontId="6" fillId="0" borderId="4" xfId="0" quotePrefix="1" applyFont="1" applyBorder="1" applyProtection="1">
      <protection hidden="1"/>
    </xf>
    <xf numFmtId="0" fontId="1" fillId="0" borderId="4" xfId="0" applyFont="1" applyBorder="1" applyProtection="1">
      <protection hidden="1"/>
    </xf>
    <xf numFmtId="0" fontId="22" fillId="0" borderId="0" xfId="0" applyFont="1"/>
    <xf numFmtId="0" fontId="0" fillId="0" borderId="27" xfId="0" applyBorder="1" applyAlignment="1">
      <alignment horizontal="center"/>
    </xf>
    <xf numFmtId="0" fontId="1" fillId="6" borderId="31" xfId="0" applyFont="1" applyFill="1" applyBorder="1" applyAlignment="1">
      <alignment horizontal="center"/>
    </xf>
    <xf numFmtId="0" fontId="1" fillId="6" borderId="33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23" fillId="0" borderId="32" xfId="0" quotePrefix="1" applyFont="1" applyBorder="1" applyAlignment="1">
      <alignment horizontal="center"/>
    </xf>
    <xf numFmtId="0" fontId="5" fillId="0" borderId="32" xfId="0" applyFont="1" applyBorder="1" applyAlignment="1" applyProtection="1">
      <alignment horizontal="center"/>
      <protection hidden="1"/>
    </xf>
    <xf numFmtId="0" fontId="23" fillId="0" borderId="31" xfId="0" applyFont="1" applyBorder="1" applyAlignment="1" applyProtection="1">
      <alignment horizontal="center"/>
      <protection hidden="1"/>
    </xf>
    <xf numFmtId="0" fontId="23" fillId="0" borderId="32" xfId="0" applyFont="1" applyBorder="1" applyAlignment="1">
      <alignment horizontal="center"/>
    </xf>
    <xf numFmtId="0" fontId="23" fillId="0" borderId="32" xfId="0" applyFont="1" applyBorder="1" applyAlignment="1" applyProtection="1">
      <alignment horizontal="center"/>
      <protection hidden="1"/>
    </xf>
    <xf numFmtId="0" fontId="5" fillId="0" borderId="33" xfId="0" applyFont="1" applyBorder="1" applyAlignment="1" applyProtection="1">
      <alignment horizontal="center"/>
      <protection hidden="1"/>
    </xf>
    <xf numFmtId="0" fontId="0" fillId="0" borderId="0" xfId="0" applyAlignment="1">
      <alignment wrapText="1"/>
    </xf>
    <xf numFmtId="0" fontId="1" fillId="3" borderId="28" xfId="0" quotePrefix="1" applyFont="1" applyFill="1" applyBorder="1" applyAlignment="1" applyProtection="1">
      <alignment horizontal="center" textRotation="90"/>
      <protection hidden="1"/>
    </xf>
    <xf numFmtId="0" fontId="1" fillId="3" borderId="27" xfId="0" quotePrefix="1" applyFont="1" applyFill="1" applyBorder="1" applyAlignment="1" applyProtection="1">
      <alignment horizontal="center" textRotation="90"/>
      <protection hidden="1"/>
    </xf>
    <xf numFmtId="0" fontId="0" fillId="3" borderId="27" xfId="0" applyFill="1" applyBorder="1"/>
    <xf numFmtId="0" fontId="0" fillId="3" borderId="32" xfId="0" applyFill="1" applyBorder="1"/>
    <xf numFmtId="0" fontId="1" fillId="5" borderId="0" xfId="0" applyFont="1" applyFill="1" applyProtection="1">
      <protection hidden="1"/>
    </xf>
    <xf numFmtId="0" fontId="0" fillId="0" borderId="0" xfId="0" quotePrefix="1" applyAlignment="1">
      <alignment wrapText="1"/>
    </xf>
    <xf numFmtId="0" fontId="2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7" borderId="21" xfId="0" applyFont="1" applyFill="1" applyBorder="1" applyAlignment="1" applyProtection="1">
      <alignment horizontal="center"/>
      <protection hidden="1"/>
    </xf>
    <xf numFmtId="0" fontId="1" fillId="3" borderId="19" xfId="0" applyFont="1" applyFill="1" applyBorder="1" applyAlignment="1" applyProtection="1">
      <alignment horizontal="center"/>
      <protection hidden="1"/>
    </xf>
    <xf numFmtId="0" fontId="1" fillId="3" borderId="18" xfId="0" applyFont="1" applyFill="1" applyBorder="1" applyAlignment="1" applyProtection="1">
      <alignment horizontal="center"/>
      <protection hidden="1"/>
    </xf>
    <xf numFmtId="0" fontId="1" fillId="3" borderId="20" xfId="0" applyFont="1" applyFill="1" applyBorder="1" applyAlignment="1" applyProtection="1">
      <alignment horizontal="center"/>
      <protection hidden="1"/>
    </xf>
    <xf numFmtId="0" fontId="1" fillId="7" borderId="22" xfId="0" applyFont="1" applyFill="1" applyBorder="1" applyProtection="1">
      <protection hidden="1"/>
    </xf>
    <xf numFmtId="0" fontId="1" fillId="3" borderId="36" xfId="0" applyFont="1" applyFill="1" applyBorder="1" applyProtection="1">
      <protection hidden="1"/>
    </xf>
    <xf numFmtId="0" fontId="1" fillId="3" borderId="24" xfId="0" applyFont="1" applyFill="1" applyBorder="1" applyProtection="1">
      <protection hidden="1"/>
    </xf>
    <xf numFmtId="0" fontId="1" fillId="3" borderId="37" xfId="0" applyFont="1" applyFill="1" applyBorder="1" applyProtection="1">
      <protection hidden="1"/>
    </xf>
    <xf numFmtId="0" fontId="1" fillId="3" borderId="38" xfId="0" applyFont="1" applyFill="1" applyBorder="1" applyProtection="1">
      <protection hidden="1"/>
    </xf>
    <xf numFmtId="0" fontId="1" fillId="3" borderId="39" xfId="0" applyFont="1" applyFill="1" applyBorder="1" applyProtection="1">
      <protection hidden="1"/>
    </xf>
    <xf numFmtId="0" fontId="1" fillId="3" borderId="15" xfId="0" applyFont="1" applyFill="1" applyBorder="1" applyProtection="1">
      <protection hidden="1"/>
    </xf>
    <xf numFmtId="0" fontId="0" fillId="3" borderId="24" xfId="0" applyFill="1" applyBorder="1"/>
    <xf numFmtId="0" fontId="0" fillId="3" borderId="39" xfId="0" applyFill="1" applyBorder="1"/>
    <xf numFmtId="0" fontId="0" fillId="3" borderId="37" xfId="0" applyFill="1" applyBorder="1"/>
    <xf numFmtId="0" fontId="1" fillId="7" borderId="24" xfId="0" applyFont="1" applyFill="1" applyBorder="1" applyProtection="1">
      <protection hidden="1"/>
    </xf>
    <xf numFmtId="0" fontId="0" fillId="0" borderId="0" xfId="0" quotePrefix="1"/>
    <xf numFmtId="0" fontId="1" fillId="0" borderId="26" xfId="0" applyFont="1" applyBorder="1" applyProtection="1">
      <protection hidden="1"/>
    </xf>
    <xf numFmtId="0" fontId="0" fillId="0" borderId="1" xfId="0" applyBorder="1"/>
    <xf numFmtId="0" fontId="5" fillId="0" borderId="0" xfId="0" quotePrefix="1" applyFont="1" applyAlignment="1" applyProtection="1">
      <alignment horizontal="center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0" fillId="0" borderId="0" xfId="0" quotePrefix="1" applyProtection="1">
      <protection hidden="1"/>
    </xf>
    <xf numFmtId="0" fontId="8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13" xfId="0" applyFont="1" applyBorder="1" applyProtection="1">
      <protection hidden="1"/>
    </xf>
    <xf numFmtId="0" fontId="1" fillId="6" borderId="21" xfId="0" quotePrefix="1" applyFont="1" applyFill="1" applyBorder="1" applyAlignment="1" applyProtection="1">
      <alignment horizontal="center"/>
      <protection hidden="1"/>
    </xf>
    <xf numFmtId="0" fontId="1" fillId="0" borderId="57" xfId="0" applyFont="1" applyBorder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3" xfId="0" quotePrefix="1" applyFont="1" applyFill="1" applyBorder="1" applyProtection="1">
      <protection hidden="1"/>
    </xf>
    <xf numFmtId="0" fontId="1" fillId="3" borderId="11" xfId="0" quotePrefix="1" applyFont="1" applyFill="1" applyBorder="1" applyProtection="1">
      <protection hidden="1"/>
    </xf>
    <xf numFmtId="0" fontId="0" fillId="0" borderId="26" xfId="0" applyBorder="1" applyProtection="1">
      <protection hidden="1"/>
    </xf>
    <xf numFmtId="0" fontId="1" fillId="3" borderId="0" xfId="0" applyFont="1" applyFill="1" applyProtection="1">
      <protection hidden="1"/>
    </xf>
    <xf numFmtId="0" fontId="1" fillId="3" borderId="8" xfId="0" applyFont="1" applyFill="1" applyBorder="1" applyProtection="1">
      <protection hidden="1"/>
    </xf>
    <xf numFmtId="0" fontId="1" fillId="3" borderId="0" xfId="0" applyFont="1" applyFill="1"/>
    <xf numFmtId="0" fontId="1" fillId="3" borderId="8" xfId="0" applyFont="1" applyFill="1" applyBorder="1"/>
    <xf numFmtId="0" fontId="1" fillId="3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9" fillId="0" borderId="0" xfId="0" applyFont="1" applyProtection="1">
      <protection hidden="1"/>
    </xf>
    <xf numFmtId="0" fontId="1" fillId="3" borderId="0" xfId="0" quotePrefix="1" applyFont="1" applyFill="1" applyProtection="1">
      <protection hidden="1"/>
    </xf>
    <xf numFmtId="0" fontId="1" fillId="3" borderId="3" xfId="0" quotePrefix="1" applyFont="1" applyFill="1" applyBorder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10" xfId="0" applyBorder="1"/>
    <xf numFmtId="0" fontId="8" fillId="0" borderId="0" xfId="0" quotePrefix="1" applyFont="1" applyProtection="1">
      <protection hidden="1"/>
    </xf>
    <xf numFmtId="0" fontId="1" fillId="3" borderId="3" xfId="0" applyFont="1" applyFill="1" applyBorder="1" applyProtection="1">
      <protection hidden="1"/>
    </xf>
    <xf numFmtId="0" fontId="6" fillId="0" borderId="0" xfId="0" applyFont="1" applyAlignment="1" applyProtection="1">
      <alignment wrapText="1"/>
      <protection hidden="1"/>
    </xf>
    <xf numFmtId="0" fontId="5" fillId="0" borderId="0" xfId="0" applyFont="1" applyProtection="1">
      <protection hidden="1"/>
    </xf>
    <xf numFmtId="0" fontId="1" fillId="3" borderId="6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Protection="1">
      <protection hidden="1"/>
    </xf>
    <xf numFmtId="0" fontId="3" fillId="0" borderId="0" xfId="0" applyFont="1" applyProtection="1">
      <protection hidden="1"/>
    </xf>
    <xf numFmtId="0" fontId="0" fillId="0" borderId="15" xfId="0" applyBorder="1"/>
    <xf numFmtId="0" fontId="0" fillId="0" borderId="43" xfId="0" applyBorder="1"/>
    <xf numFmtId="0" fontId="1" fillId="0" borderId="66" xfId="0" applyFont="1" applyBorder="1" applyProtection="1">
      <protection hidden="1"/>
    </xf>
    <xf numFmtId="0" fontId="1" fillId="7" borderId="23" xfId="0" applyFont="1" applyFill="1" applyBorder="1" applyProtection="1">
      <protection hidden="1"/>
    </xf>
    <xf numFmtId="0" fontId="1" fillId="7" borderId="55" xfId="0" applyFont="1" applyFill="1" applyBorder="1" applyProtection="1">
      <protection hidden="1"/>
    </xf>
    <xf numFmtId="0" fontId="1" fillId="7" borderId="50" xfId="0" applyFont="1" applyFill="1" applyBorder="1" applyProtection="1">
      <protection hidden="1"/>
    </xf>
    <xf numFmtId="0" fontId="1" fillId="7" borderId="47" xfId="0" applyFont="1" applyFill="1" applyBorder="1" applyProtection="1">
      <protection hidden="1"/>
    </xf>
    <xf numFmtId="0" fontId="1" fillId="0" borderId="55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5" xfId="0" applyFont="1" applyBorder="1" applyProtection="1">
      <protection hidden="1"/>
    </xf>
    <xf numFmtId="0" fontId="3" fillId="0" borderId="46" xfId="0" applyFont="1" applyBorder="1" applyProtection="1">
      <protection hidden="1"/>
    </xf>
    <xf numFmtId="0" fontId="3" fillId="0" borderId="10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48" xfId="0" applyFont="1" applyBorder="1" applyProtection="1">
      <protection hidden="1"/>
    </xf>
    <xf numFmtId="0" fontId="3" fillId="0" borderId="0" xfId="0" quotePrefix="1" applyFont="1" applyProtection="1">
      <protection hidden="1"/>
    </xf>
    <xf numFmtId="0" fontId="1" fillId="0" borderId="0" xfId="0" applyFont="1" applyAlignment="1">
      <alignment vertical="center"/>
    </xf>
    <xf numFmtId="0" fontId="1" fillId="0" borderId="0" xfId="0" quotePrefix="1" applyFont="1"/>
    <xf numFmtId="0" fontId="5" fillId="0" borderId="0" xfId="0" quotePrefix="1" applyFont="1"/>
    <xf numFmtId="0" fontId="1" fillId="0" borderId="0" xfId="0" applyFont="1" applyAlignment="1">
      <alignment horizontal="center"/>
    </xf>
    <xf numFmtId="0" fontId="6" fillId="0" borderId="0" xfId="0" quotePrefix="1" applyFont="1"/>
    <xf numFmtId="0" fontId="1" fillId="0" borderId="0" xfId="0" quotePrefix="1" applyFont="1" applyAlignment="1">
      <alignment horizontal="center"/>
    </xf>
    <xf numFmtId="0" fontId="6" fillId="0" borderId="0" xfId="0" applyFont="1"/>
    <xf numFmtId="0" fontId="5" fillId="0" borderId="0" xfId="0" quotePrefix="1" applyFont="1" applyAlignment="1">
      <alignment horizontal="center"/>
    </xf>
    <xf numFmtId="166" fontId="1" fillId="0" borderId="0" xfId="0" applyNumberFormat="1" applyFont="1"/>
    <xf numFmtId="164" fontId="1" fillId="0" borderId="0" xfId="0" applyNumberFormat="1" applyFont="1"/>
    <xf numFmtId="164" fontId="0" fillId="0" borderId="0" xfId="0" applyNumberFormat="1"/>
    <xf numFmtId="0" fontId="5" fillId="0" borderId="0" xfId="0" applyFont="1" applyAlignment="1">
      <alignment horizontal="center"/>
    </xf>
    <xf numFmtId="165" fontId="1" fillId="0" borderId="0" xfId="0" applyNumberFormat="1" applyFont="1"/>
    <xf numFmtId="9" fontId="7" fillId="0" borderId="0" xfId="0" applyNumberFormat="1" applyFont="1"/>
    <xf numFmtId="0" fontId="0" fillId="0" borderId="0" xfId="0" applyAlignment="1">
      <alignment horizontal="right"/>
    </xf>
    <xf numFmtId="0" fontId="9" fillId="0" borderId="0" xfId="0" applyFont="1"/>
    <xf numFmtId="165" fontId="0" fillId="0" borderId="0" xfId="0" applyNumberFormat="1"/>
    <xf numFmtId="9" fontId="0" fillId="0" borderId="0" xfId="0" applyNumberFormat="1"/>
    <xf numFmtId="0" fontId="1" fillId="0" borderId="0" xfId="0" applyFont="1" applyAlignment="1" applyProtection="1">
      <alignment vertical="center" wrapText="1"/>
      <protection hidden="1"/>
    </xf>
    <xf numFmtId="0" fontId="1" fillId="3" borderId="23" xfId="0" applyFont="1" applyFill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53" xfId="0" quotePrefix="1" applyFont="1" applyBorder="1" applyProtection="1">
      <protection hidden="1"/>
    </xf>
    <xf numFmtId="0" fontId="1" fillId="7" borderId="67" xfId="0" applyFont="1" applyFill="1" applyBorder="1" applyProtection="1">
      <protection hidden="1"/>
    </xf>
    <xf numFmtId="0" fontId="1" fillId="7" borderId="53" xfId="0" applyFont="1" applyFill="1" applyBorder="1" applyProtection="1">
      <protection hidden="1"/>
    </xf>
    <xf numFmtId="0" fontId="1" fillId="7" borderId="54" xfId="0" applyFont="1" applyFill="1" applyBorder="1" applyProtection="1">
      <protection hidden="1"/>
    </xf>
    <xf numFmtId="0" fontId="1" fillId="7" borderId="50" xfId="0" quotePrefix="1" applyFont="1" applyFill="1" applyBorder="1" applyProtection="1">
      <protection hidden="1"/>
    </xf>
    <xf numFmtId="0" fontId="1" fillId="7" borderId="53" xfId="0" quotePrefix="1" applyFont="1" applyFill="1" applyBorder="1" applyProtection="1">
      <protection hidden="1"/>
    </xf>
    <xf numFmtId="0" fontId="17" fillId="2" borderId="0" xfId="0" applyFont="1" applyFill="1" applyAlignment="1" applyProtection="1">
      <alignment vertical="center"/>
      <protection locked="0"/>
    </xf>
    <xf numFmtId="0" fontId="16" fillId="2" borderId="0" xfId="0" quotePrefix="1" applyFont="1" applyFill="1"/>
    <xf numFmtId="0" fontId="16" fillId="2" borderId="0" xfId="0" applyFont="1" applyFill="1"/>
    <xf numFmtId="0" fontId="13" fillId="2" borderId="0" xfId="0" applyFont="1" applyFill="1" applyAlignment="1">
      <alignment vertical="top"/>
    </xf>
    <xf numFmtId="0" fontId="5" fillId="0" borderId="0" xfId="0" quotePrefix="1" applyFont="1" applyProtection="1">
      <protection hidden="1"/>
    </xf>
    <xf numFmtId="164" fontId="1" fillId="0" borderId="0" xfId="0" applyNumberFormat="1" applyFont="1" applyProtection="1">
      <protection hidden="1"/>
    </xf>
    <xf numFmtId="9" fontId="9" fillId="0" borderId="0" xfId="0" applyNumberFormat="1" applyFont="1" applyProtection="1">
      <protection hidden="1"/>
    </xf>
    <xf numFmtId="0" fontId="0" fillId="7" borderId="19" xfId="0" applyFill="1" applyBorder="1" applyAlignment="1" applyProtection="1">
      <alignment horizontal="center"/>
      <protection hidden="1"/>
    </xf>
    <xf numFmtId="0" fontId="0" fillId="7" borderId="18" xfId="0" applyFill="1" applyBorder="1" applyAlignment="1" applyProtection="1">
      <alignment horizontal="center"/>
      <protection hidden="1"/>
    </xf>
    <xf numFmtId="0" fontId="0" fillId="7" borderId="20" xfId="0" applyFill="1" applyBorder="1" applyAlignment="1" applyProtection="1">
      <alignment horizontal="center"/>
      <protection hidden="1"/>
    </xf>
    <xf numFmtId="0" fontId="13" fillId="2" borderId="24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" fillId="0" borderId="10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6" fillId="0" borderId="19" xfId="0" applyFont="1" applyBorder="1" applyAlignment="1" applyProtection="1">
      <alignment horizontal="center"/>
      <protection hidden="1"/>
    </xf>
    <xf numFmtId="0" fontId="6" fillId="0" borderId="18" xfId="0" applyFont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5" fillId="2" borderId="1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1" fillId="0" borderId="3" xfId="0" quotePrefix="1" applyFont="1" applyBorder="1" applyAlignment="1" applyProtection="1">
      <alignment horizontal="center" textRotation="90" wrapText="1"/>
      <protection hidden="1"/>
    </xf>
    <xf numFmtId="0" fontId="1" fillId="0" borderId="0" xfId="0" quotePrefix="1" applyFont="1" applyAlignment="1" applyProtection="1">
      <alignment horizontal="center" textRotation="90" wrapText="1"/>
      <protection hidden="1"/>
    </xf>
    <xf numFmtId="0" fontId="1" fillId="0" borderId="4" xfId="0" quotePrefix="1" applyFont="1" applyBorder="1" applyAlignment="1" applyProtection="1">
      <alignment horizontal="center" textRotation="90" wrapText="1"/>
      <protection hidden="1"/>
    </xf>
    <xf numFmtId="0" fontId="1" fillId="0" borderId="0" xfId="0" quotePrefix="1" applyFont="1" applyAlignment="1" applyProtection="1">
      <alignment horizontal="center" wrapText="1"/>
      <protection hidden="1"/>
    </xf>
    <xf numFmtId="0" fontId="1" fillId="0" borderId="4" xfId="0" quotePrefix="1" applyFont="1" applyBorder="1" applyAlignment="1" applyProtection="1">
      <alignment horizontal="center" wrapText="1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0" fillId="4" borderId="3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4" xfId="0" applyFill="1" applyBorder="1" applyAlignment="1">
      <alignment horizontal="center"/>
    </xf>
    <xf numFmtId="0" fontId="20" fillId="0" borderId="27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14" xfId="0" quotePrefix="1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7" borderId="12" xfId="0" applyFill="1" applyBorder="1" applyAlignment="1" applyProtection="1">
      <alignment horizontal="center"/>
      <protection hidden="1"/>
    </xf>
    <xf numFmtId="0" fontId="0" fillId="7" borderId="13" xfId="0" applyFill="1" applyBorder="1" applyAlignment="1" applyProtection="1">
      <alignment horizontal="center"/>
      <protection hidden="1"/>
    </xf>
    <xf numFmtId="0" fontId="0" fillId="7" borderId="1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4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7" borderId="12" xfId="0" applyFont="1" applyFill="1" applyBorder="1" applyAlignment="1" applyProtection="1">
      <alignment horizontal="center" vertical="center"/>
      <protection hidden="1"/>
    </xf>
    <xf numFmtId="0" fontId="1" fillId="7" borderId="11" xfId="0" applyFont="1" applyFill="1" applyBorder="1" applyAlignment="1" applyProtection="1">
      <alignment horizontal="center" vertical="center"/>
      <protection hidden="1"/>
    </xf>
    <xf numFmtId="0" fontId="1" fillId="7" borderId="14" xfId="0" applyFont="1" applyFill="1" applyBorder="1" applyAlignment="1" applyProtection="1">
      <alignment horizontal="center" vertical="center"/>
      <protection hidden="1"/>
    </xf>
    <xf numFmtId="0" fontId="1" fillId="7" borderId="7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167" fontId="1" fillId="0" borderId="13" xfId="0" quotePrefix="1" applyNumberFormat="1" applyFont="1" applyBorder="1" applyAlignment="1" applyProtection="1">
      <alignment horizontal="center"/>
      <protection hidden="1"/>
    </xf>
    <xf numFmtId="167" fontId="1" fillId="0" borderId="11" xfId="0" quotePrefix="1" applyNumberFormat="1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5" xfId="0" applyFont="1" applyBorder="1" applyAlignment="1" applyProtection="1">
      <alignment horizontal="center" vertical="top"/>
      <protection hidden="1"/>
    </xf>
    <xf numFmtId="0" fontId="12" fillId="0" borderId="65" xfId="0" applyFont="1" applyBorder="1" applyAlignment="1" applyProtection="1">
      <alignment horizontal="center" vertical="top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4" borderId="3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4" xfId="0" applyFont="1" applyBorder="1" applyAlignment="1" applyProtection="1">
      <alignment horizontal="center" textRotation="90" wrapText="1"/>
      <protection hidden="1"/>
    </xf>
    <xf numFmtId="0" fontId="1" fillId="0" borderId="4" xfId="0" applyFont="1" applyBorder="1" applyAlignment="1" applyProtection="1">
      <alignment horizontal="center" textRotation="90"/>
      <protection hidden="1"/>
    </xf>
    <xf numFmtId="0" fontId="1" fillId="3" borderId="32" xfId="0" applyFont="1" applyFill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 textRotation="90"/>
      <protection hidden="1"/>
    </xf>
    <xf numFmtId="0" fontId="6" fillId="0" borderId="4" xfId="0" applyFont="1" applyBorder="1" applyAlignment="1" applyProtection="1">
      <alignment horizontal="center" textRotation="90"/>
      <protection hidden="1"/>
    </xf>
    <xf numFmtId="0" fontId="1" fillId="3" borderId="31" xfId="0" applyFont="1" applyFill="1" applyBorder="1" applyAlignment="1" applyProtection="1">
      <alignment horizontal="center"/>
      <protection hidden="1"/>
    </xf>
    <xf numFmtId="0" fontId="0" fillId="4" borderId="3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0" fillId="8" borderId="4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5" fillId="2" borderId="1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20" fillId="0" borderId="28" xfId="0" applyFont="1" applyBorder="1" applyAlignment="1">
      <alignment horizontal="center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0" fillId="0" borderId="30" xfId="0" applyBorder="1" applyAlignment="1">
      <alignment horizontal="center"/>
    </xf>
    <xf numFmtId="0" fontId="1" fillId="5" borderId="60" xfId="0" applyFont="1" applyFill="1" applyBorder="1" applyAlignment="1" applyProtection="1">
      <alignment horizontal="left"/>
      <protection hidden="1"/>
    </xf>
    <xf numFmtId="0" fontId="1" fillId="5" borderId="59" xfId="0" applyFont="1" applyFill="1" applyBorder="1" applyAlignment="1" applyProtection="1">
      <alignment horizontal="left"/>
      <protection hidden="1"/>
    </xf>
    <xf numFmtId="0" fontId="1" fillId="3" borderId="12" xfId="0" applyFont="1" applyFill="1" applyBorder="1" applyAlignment="1" applyProtection="1">
      <alignment horizontal="center" vertical="center"/>
      <protection hidden="1"/>
    </xf>
    <xf numFmtId="0" fontId="1" fillId="3" borderId="13" xfId="0" applyFont="1" applyFill="1" applyBorder="1" applyAlignment="1" applyProtection="1">
      <alignment horizontal="center" vertical="center"/>
      <protection hidden="1"/>
    </xf>
    <xf numFmtId="0" fontId="1" fillId="3" borderId="11" xfId="0" applyFont="1" applyFill="1" applyBorder="1" applyAlignment="1" applyProtection="1">
      <alignment horizontal="center" vertical="center"/>
      <protection hidden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1" fillId="0" borderId="30" xfId="0" applyFont="1" applyBorder="1" applyAlignment="1" applyProtection="1">
      <alignment horizontal="center"/>
      <protection hidden="1"/>
    </xf>
    <xf numFmtId="9" fontId="1" fillId="0" borderId="61" xfId="0" applyNumberFormat="1" applyFont="1" applyBorder="1" applyAlignment="1" applyProtection="1">
      <alignment horizontal="left"/>
      <protection hidden="1"/>
    </xf>
    <xf numFmtId="9" fontId="1" fillId="0" borderId="30" xfId="0" applyNumberFormat="1" applyFont="1" applyBorder="1" applyAlignment="1" applyProtection="1">
      <alignment horizontal="left"/>
      <protection hidden="1"/>
    </xf>
    <xf numFmtId="9" fontId="1" fillId="0" borderId="62" xfId="0" applyNumberFormat="1" applyFont="1" applyBorder="1" applyAlignment="1" applyProtection="1">
      <alignment horizontal="left"/>
      <protection hidden="1"/>
    </xf>
    <xf numFmtId="9" fontId="1" fillId="0" borderId="10" xfId="0" applyNumberFormat="1" applyFont="1" applyBorder="1" applyAlignment="1" applyProtection="1">
      <alignment horizontal="left"/>
      <protection hidden="1"/>
    </xf>
    <xf numFmtId="9" fontId="1" fillId="0" borderId="0" xfId="0" applyNumberFormat="1" applyFont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9" fontId="1" fillId="0" borderId="14" xfId="0" applyNumberFormat="1" applyFont="1" applyBorder="1" applyAlignment="1" applyProtection="1">
      <alignment horizontal="left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7" xfId="0" applyNumberFormat="1" applyFont="1" applyBorder="1" applyAlignment="1" applyProtection="1">
      <alignment horizontal="left"/>
      <protection hidden="1"/>
    </xf>
    <xf numFmtId="0" fontId="1" fillId="5" borderId="58" xfId="0" applyFont="1" applyFill="1" applyBorder="1" applyAlignment="1" applyProtection="1">
      <alignment horizontal="center"/>
      <protection hidden="1"/>
    </xf>
    <xf numFmtId="0" fontId="1" fillId="5" borderId="59" xfId="0" applyFont="1" applyFill="1" applyBorder="1" applyAlignment="1" applyProtection="1">
      <alignment horizontal="center"/>
      <protection hidden="1"/>
    </xf>
    <xf numFmtId="0" fontId="1" fillId="6" borderId="58" xfId="0" applyFont="1" applyFill="1" applyBorder="1" applyAlignment="1" applyProtection="1">
      <alignment horizontal="center"/>
      <protection hidden="1"/>
    </xf>
    <xf numFmtId="0" fontId="1" fillId="6" borderId="59" xfId="0" applyFont="1" applyFill="1" applyBorder="1" applyAlignment="1" applyProtection="1">
      <alignment horizontal="center"/>
      <protection hidden="1"/>
    </xf>
    <xf numFmtId="0" fontId="1" fillId="0" borderId="35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 textRotation="90"/>
      <protection hidden="1"/>
    </xf>
    <xf numFmtId="0" fontId="1" fillId="0" borderId="4" xfId="0" applyFont="1" applyBorder="1" applyAlignment="1" applyProtection="1">
      <alignment horizontal="right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1" fillId="6" borderId="60" xfId="0" applyFont="1" applyFill="1" applyBorder="1" applyAlignment="1" applyProtection="1">
      <alignment horizontal="center"/>
      <protection hidden="1"/>
    </xf>
    <xf numFmtId="0" fontId="1" fillId="5" borderId="58" xfId="0" applyFont="1" applyFill="1" applyBorder="1" applyAlignment="1" applyProtection="1">
      <alignment horizontal="left"/>
      <protection hidden="1"/>
    </xf>
    <xf numFmtId="0" fontId="1" fillId="0" borderId="61" xfId="0" applyFont="1" applyBorder="1" applyAlignment="1" applyProtection="1">
      <alignment horizontal="center"/>
      <protection hidden="1"/>
    </xf>
    <xf numFmtId="0" fontId="1" fillId="0" borderId="62" xfId="0" applyFont="1" applyBorder="1" applyAlignment="1" applyProtection="1">
      <alignment horizontal="center"/>
      <protection hidden="1"/>
    </xf>
    <xf numFmtId="0" fontId="0" fillId="4" borderId="34" xfId="0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8" borderId="3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1" fillId="0" borderId="8" xfId="0" quotePrefix="1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6" fillId="0" borderId="32" xfId="0" quotePrefix="1" applyFont="1" applyBorder="1" applyAlignment="1" applyProtection="1">
      <alignment horizontal="center"/>
      <protection hidden="1"/>
    </xf>
    <xf numFmtId="0" fontId="1" fillId="6" borderId="33" xfId="0" quotePrefix="1" applyFont="1" applyFill="1" applyBorder="1" applyAlignment="1" applyProtection="1">
      <alignment horizontal="center"/>
      <protection hidden="1"/>
    </xf>
    <xf numFmtId="0" fontId="1" fillId="6" borderId="32" xfId="0" quotePrefix="1" applyFont="1" applyFill="1" applyBorder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9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/>
      <protection hidden="1"/>
    </xf>
    <xf numFmtId="0" fontId="8" fillId="3" borderId="27" xfId="0" quotePrefix="1" applyFont="1" applyFill="1" applyBorder="1" applyAlignment="1" applyProtection="1">
      <alignment horizontal="center"/>
      <protection hidden="1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1" fillId="8" borderId="0" xfId="0" applyFont="1" applyFill="1" applyAlignment="1" applyProtection="1">
      <alignment horizontal="left"/>
      <protection hidden="1"/>
    </xf>
    <xf numFmtId="0" fontId="1" fillId="8" borderId="8" xfId="0" applyFont="1" applyFill="1" applyBorder="1" applyAlignment="1" applyProtection="1">
      <alignment horizontal="left"/>
      <protection hidden="1"/>
    </xf>
    <xf numFmtId="0" fontId="1" fillId="9" borderId="1" xfId="0" applyFont="1" applyFill="1" applyBorder="1" applyAlignment="1" applyProtection="1">
      <alignment horizontal="left"/>
      <protection hidden="1"/>
    </xf>
    <xf numFmtId="0" fontId="1" fillId="9" borderId="7" xfId="0" applyFont="1" applyFill="1" applyBorder="1" applyAlignment="1" applyProtection="1">
      <alignment horizontal="left"/>
      <protection hidden="1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9" fontId="5" fillId="2" borderId="16" xfId="0" applyNumberFormat="1" applyFont="1" applyFill="1" applyBorder="1" applyAlignment="1" applyProtection="1">
      <alignment horizontal="center" vertical="center"/>
      <protection locked="0"/>
    </xf>
    <xf numFmtId="9" fontId="5" fillId="2" borderId="2" xfId="0" applyNumberFormat="1" applyFont="1" applyFill="1" applyBorder="1" applyAlignment="1" applyProtection="1">
      <alignment horizontal="center" vertical="center"/>
      <protection locked="0"/>
    </xf>
    <xf numFmtId="9" fontId="5" fillId="2" borderId="17" xfId="0" applyNumberFormat="1" applyFont="1" applyFill="1" applyBorder="1" applyAlignment="1" applyProtection="1">
      <alignment horizontal="center" vertical="center"/>
      <protection locked="0"/>
    </xf>
    <xf numFmtId="9" fontId="5" fillId="2" borderId="15" xfId="0" applyNumberFormat="1" applyFont="1" applyFill="1" applyBorder="1" applyAlignment="1" applyProtection="1">
      <alignment horizontal="center" vertical="center"/>
      <protection locked="0"/>
    </xf>
    <xf numFmtId="9" fontId="5" fillId="2" borderId="5" xfId="0" applyNumberFormat="1" applyFont="1" applyFill="1" applyBorder="1" applyAlignment="1" applyProtection="1">
      <alignment horizontal="center" vertical="center"/>
      <protection locked="0"/>
    </xf>
    <xf numFmtId="9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15" fillId="2" borderId="0" xfId="0" applyFont="1" applyFill="1" applyAlignment="1">
      <alignment horizontal="center" vertical="center"/>
    </xf>
    <xf numFmtId="0" fontId="5" fillId="2" borderId="12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5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20" fillId="3" borderId="33" xfId="0" applyFont="1" applyFill="1" applyBorder="1" applyAlignment="1">
      <alignment horizontal="center"/>
    </xf>
    <xf numFmtId="0" fontId="20" fillId="3" borderId="32" xfId="0" applyFont="1" applyFill="1" applyBorder="1" applyAlignment="1">
      <alignment horizontal="center"/>
    </xf>
    <xf numFmtId="0" fontId="1" fillId="0" borderId="3" xfId="0" applyFont="1" applyBorder="1" applyAlignment="1" applyProtection="1">
      <alignment horizontal="center" textRotation="90" wrapText="1"/>
      <protection hidden="1"/>
    </xf>
    <xf numFmtId="0" fontId="1" fillId="0" borderId="3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1" fillId="0" borderId="61" xfId="0" quotePrefix="1" applyFont="1" applyBorder="1" applyAlignment="1" applyProtection="1">
      <alignment horizontal="left"/>
      <protection hidden="1"/>
    </xf>
    <xf numFmtId="0" fontId="1" fillId="0" borderId="30" xfId="0" quotePrefix="1" applyFont="1" applyBorder="1" applyAlignment="1" applyProtection="1">
      <alignment horizontal="left"/>
      <protection hidden="1"/>
    </xf>
    <xf numFmtId="0" fontId="1" fillId="0" borderId="62" xfId="0" quotePrefix="1" applyFont="1" applyBorder="1" applyAlignment="1" applyProtection="1">
      <alignment horizontal="left"/>
      <protection hidden="1"/>
    </xf>
    <xf numFmtId="0" fontId="1" fillId="3" borderId="10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8" xfId="0" applyFont="1" applyFill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0" fillId="0" borderId="10" xfId="0" quotePrefix="1" applyBorder="1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0" fontId="1" fillId="7" borderId="44" xfId="0" applyFont="1" applyFill="1" applyBorder="1" applyAlignment="1" applyProtection="1">
      <alignment horizontal="center"/>
      <protection hidden="1"/>
    </xf>
    <xf numFmtId="0" fontId="1" fillId="7" borderId="63" xfId="0" applyFont="1" applyFill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4" borderId="30" xfId="0" quotePrefix="1" applyFont="1" applyFill="1" applyBorder="1" applyAlignment="1" applyProtection="1">
      <alignment horizontal="left"/>
      <protection hidden="1"/>
    </xf>
    <xf numFmtId="0" fontId="1" fillId="4" borderId="62" xfId="0" quotePrefix="1" applyFont="1" applyFill="1" applyBorder="1" applyAlignment="1" applyProtection="1">
      <alignment horizontal="left"/>
      <protection hidden="1"/>
    </xf>
    <xf numFmtId="0" fontId="1" fillId="8" borderId="1" xfId="0" applyFont="1" applyFill="1" applyBorder="1" applyAlignment="1" applyProtection="1">
      <alignment horizontal="left"/>
      <protection hidden="1"/>
    </xf>
    <xf numFmtId="0" fontId="1" fillId="8" borderId="7" xfId="0" applyFont="1" applyFill="1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7" borderId="13" xfId="0" applyFont="1" applyFill="1" applyBorder="1" applyAlignment="1" applyProtection="1">
      <alignment horizontal="center" vertical="center"/>
      <protection hidden="1"/>
    </xf>
    <xf numFmtId="0" fontId="1" fillId="7" borderId="1" xfId="0" applyFont="1" applyFill="1" applyBorder="1" applyAlignment="1" applyProtection="1">
      <alignment horizontal="center" vertical="center"/>
      <protection hidden="1"/>
    </xf>
    <xf numFmtId="0" fontId="1" fillId="7" borderId="10" xfId="0" applyFont="1" applyFill="1" applyBorder="1" applyAlignment="1" applyProtection="1">
      <alignment horizontal="center" vertical="center"/>
      <protection hidden="1"/>
    </xf>
    <xf numFmtId="0" fontId="1" fillId="7" borderId="8" xfId="0" applyFont="1" applyFill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1" fontId="1" fillId="7" borderId="12" xfId="0" applyNumberFormat="1" applyFont="1" applyFill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left"/>
    </xf>
    <xf numFmtId="0" fontId="0" fillId="0" borderId="0" xfId="0" applyAlignment="1">
      <alignment horizontal="left"/>
    </xf>
    <xf numFmtId="0" fontId="1" fillId="3" borderId="14" xfId="0" applyFont="1" applyFill="1" applyBorder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0" fontId="1" fillId="8" borderId="0" xfId="0" applyFont="1" applyFill="1" applyAlignment="1" applyProtection="1">
      <alignment horizontal="center"/>
      <protection hidden="1"/>
    </xf>
    <xf numFmtId="0" fontId="1" fillId="8" borderId="4" xfId="0" applyFont="1" applyFill="1" applyBorder="1" applyAlignment="1" applyProtection="1">
      <alignment horizontal="center"/>
      <protection hidden="1"/>
    </xf>
    <xf numFmtId="0" fontId="1" fillId="8" borderId="3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0" borderId="8" xfId="0" applyFont="1" applyBorder="1" applyAlignment="1" applyProtection="1">
      <alignment horizontal="center" vertical="center" wrapText="1"/>
      <protection hidden="1"/>
    </xf>
    <xf numFmtId="0" fontId="1" fillId="0" borderId="10" xfId="0" applyFont="1" applyBorder="1" applyAlignment="1" applyProtection="1">
      <alignment horizontal="center" vertical="center" wrapText="1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7" fillId="2" borderId="0" xfId="0" applyFont="1" applyFill="1" applyAlignment="1" applyProtection="1">
      <alignment horizontal="center" vertical="center"/>
      <protection locked="0"/>
    </xf>
    <xf numFmtId="0" fontId="16" fillId="2" borderId="0" xfId="0" applyFont="1" applyFill="1" applyAlignment="1">
      <alignment horizontal="left"/>
    </xf>
    <xf numFmtId="0" fontId="16" fillId="2" borderId="0" xfId="0" quotePrefix="1" applyFont="1" applyFill="1" applyAlignment="1">
      <alignment horizontal="left"/>
    </xf>
    <xf numFmtId="0" fontId="12" fillId="0" borderId="10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2" fillId="0" borderId="14" xfId="0" applyFont="1" applyBorder="1" applyAlignment="1" applyProtection="1">
      <alignment horizontal="center"/>
      <protection hidden="1"/>
    </xf>
    <xf numFmtId="0" fontId="12" fillId="0" borderId="1" xfId="0" applyFont="1" applyBorder="1" applyAlignment="1" applyProtection="1">
      <alignment horizontal="center"/>
      <protection hidden="1"/>
    </xf>
  </cellXfs>
  <cellStyles count="2">
    <cellStyle name="Procent" xfId="1" builtinId="5"/>
    <cellStyle name="Standaard" xfId="0" builtinId="0"/>
  </cellStyles>
  <dxfs count="30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6B065A"/>
      <color rgb="FFA0528F"/>
      <color rgb="FFA055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182217</xdr:colOff>
      <xdr:row>0</xdr:row>
      <xdr:rowOff>179295</xdr:rowOff>
    </xdr:from>
    <xdr:to>
      <xdr:col>13</xdr:col>
      <xdr:colOff>210145</xdr:colOff>
      <xdr:row>4</xdr:row>
      <xdr:rowOff>31461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7347" y="179295"/>
          <a:ext cx="2289081" cy="6141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GV185"/>
  <sheetViews>
    <sheetView tabSelected="1" zoomScale="115" zoomScaleNormal="115" workbookViewId="0">
      <selection activeCell="D8" sqref="D8:F9"/>
    </sheetView>
  </sheetViews>
  <sheetFormatPr defaultColWidth="3.7109375" defaultRowHeight="15" x14ac:dyDescent="0.25"/>
  <cols>
    <col min="1" max="3" width="4" style="3" customWidth="1"/>
    <col min="4" max="6" width="3.7109375" style="3" customWidth="1"/>
    <col min="7" max="7" width="2.7109375" style="3" customWidth="1"/>
    <col min="8" max="11" width="3.42578125" style="3" customWidth="1"/>
    <col min="12" max="12" width="2.42578125" style="3" customWidth="1"/>
    <col min="13" max="14" width="3.5703125" style="3" customWidth="1"/>
    <col min="15" max="51" width="3.7109375" style="3"/>
    <col min="52" max="52" width="3.7109375" style="9"/>
    <col min="53" max="149" width="3.7109375" style="3"/>
    <col min="150" max="152" width="6.42578125" style="3" customWidth="1"/>
    <col min="153" max="155" width="69.42578125" style="3" customWidth="1"/>
    <col min="156" max="157" width="14.140625" style="3" customWidth="1"/>
    <col min="158" max="16384" width="3.7109375" style="3"/>
  </cols>
  <sheetData>
    <row r="1" spans="1:204" s="2" customFormat="1" ht="15" customHeight="1" x14ac:dyDescent="0.25">
      <c r="A1" s="435" t="str">
        <f ca="1">IF(A2="",EX116,EW116)</f>
        <v>Language:</v>
      </c>
      <c r="B1" s="435"/>
      <c r="C1" s="32"/>
      <c r="D1" s="250" t="str">
        <f>IF(A2="","!","")</f>
        <v/>
      </c>
      <c r="W1" s="10"/>
      <c r="X1" s="10"/>
      <c r="Y1" s="10"/>
      <c r="Z1" s="10"/>
      <c r="AA1" s="10"/>
      <c r="AB1" s="10"/>
      <c r="AC1" s="10"/>
      <c r="AD1" s="10"/>
      <c r="AE1" s="10"/>
      <c r="AF1" s="10"/>
      <c r="AZ1" s="4"/>
    </row>
    <row r="2" spans="1:204" s="2" customFormat="1" ht="15" customHeight="1" x14ac:dyDescent="0.25">
      <c r="A2" s="519" t="s">
        <v>127</v>
      </c>
      <c r="B2" s="519"/>
      <c r="C2" s="247"/>
      <c r="D2" s="250"/>
      <c r="AA2" s="4"/>
      <c r="AC2" s="4"/>
      <c r="AD2" s="4"/>
      <c r="AL2" s="1"/>
      <c r="AZ2" s="4"/>
    </row>
    <row r="3" spans="1:204" s="2" customFormat="1" ht="15" customHeight="1" x14ac:dyDescent="0.25">
      <c r="W3" s="5"/>
      <c r="X3" s="5"/>
      <c r="Y3" s="5"/>
      <c r="Z3" s="5"/>
      <c r="AZ3" s="4"/>
    </row>
    <row r="4" spans="1:204" s="2" customFormat="1" ht="15" customHeight="1" x14ac:dyDescent="0.25">
      <c r="AZ4" s="4"/>
      <c r="GV4" s="8"/>
    </row>
    <row r="5" spans="1:204" s="2" customFormat="1" ht="15" customHeight="1" x14ac:dyDescent="0.25">
      <c r="B5" s="38"/>
      <c r="C5" s="38"/>
      <c r="D5" s="455" t="str">
        <f ca="1">"FES-wave " &amp; IF(A2="",EX148,EW148)</f>
        <v>FES-wave Mobile</v>
      </c>
      <c r="E5" s="455"/>
      <c r="F5" s="455"/>
      <c r="G5" s="455"/>
      <c r="H5" s="455"/>
      <c r="I5" s="455"/>
      <c r="J5" s="455"/>
      <c r="K5" s="455"/>
      <c r="L5" s="455"/>
      <c r="M5" s="455"/>
      <c r="N5" s="455"/>
      <c r="AA5" s="6"/>
      <c r="AB5" s="6"/>
      <c r="AC5" s="6"/>
      <c r="AD5" s="11"/>
    </row>
    <row r="6" spans="1:204" s="2" customFormat="1" ht="15" customHeight="1" x14ac:dyDescent="0.25">
      <c r="A6" s="38"/>
      <c r="B6" s="38"/>
      <c r="C6" s="38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AA6" s="6"/>
      <c r="AB6" s="6"/>
      <c r="AC6" s="6"/>
      <c r="AD6" s="11"/>
      <c r="AG6" s="12"/>
      <c r="AI6" s="11"/>
    </row>
    <row r="7" spans="1:204" s="2" customFormat="1" ht="15" customHeight="1" thickBot="1" x14ac:dyDescent="0.3">
      <c r="I7" s="13"/>
      <c r="AG7" s="7"/>
      <c r="AH7" s="7"/>
    </row>
    <row r="8" spans="1:204" s="2" customFormat="1" ht="15" customHeight="1" x14ac:dyDescent="0.25">
      <c r="A8" s="428" t="str">
        <f ca="1">EW149</f>
        <v>Track type</v>
      </c>
      <c r="B8" s="429"/>
      <c r="C8" s="430"/>
      <c r="D8" s="456" t="s">
        <v>52</v>
      </c>
      <c r="E8" s="457"/>
      <c r="F8" s="458"/>
      <c r="G8" s="257" t="str">
        <f ca="1">IF(A2="","",IF(H112=1,"!",IF(H134=1,"!","")))</f>
        <v/>
      </c>
      <c r="H8" s="33"/>
      <c r="I8" s="34"/>
      <c r="J8" s="34"/>
      <c r="K8" s="34"/>
      <c r="L8" s="34"/>
      <c r="M8" s="34"/>
      <c r="N8" s="35"/>
      <c r="P8" s="14"/>
      <c r="AG8" s="7"/>
      <c r="AH8" s="7"/>
    </row>
    <row r="9" spans="1:204" s="2" customFormat="1" ht="16.5" customHeight="1" x14ac:dyDescent="0.25">
      <c r="A9" s="431"/>
      <c r="B9" s="432"/>
      <c r="C9" s="433"/>
      <c r="D9" s="459"/>
      <c r="E9" s="460"/>
      <c r="F9" s="461"/>
      <c r="G9" s="257"/>
      <c r="H9" s="434" t="str">
        <f ca="1">IF(M9="","",EW162)</f>
        <v>Number of hooks</v>
      </c>
      <c r="I9" s="435"/>
      <c r="J9" s="435"/>
      <c r="K9" s="435"/>
      <c r="L9" s="32" t="str">
        <f ca="1">IF(M9="","",IF(D16=BA115,"",IF(J56=1,AV112,IF(J56=2,AV114,IF(J56=3,AV116,"")))))</f>
        <v/>
      </c>
      <c r="M9" s="32">
        <f ca="1">IF(H111=0,CH74,"")</f>
        <v>14</v>
      </c>
      <c r="N9" s="15"/>
      <c r="O9" s="14"/>
      <c r="P9" s="14"/>
      <c r="AA9" s="6"/>
      <c r="AB9" s="6"/>
      <c r="AC9" s="6"/>
      <c r="AG9" s="7"/>
      <c r="AH9" s="7"/>
      <c r="AP9" s="16"/>
      <c r="AQ9" s="16"/>
      <c r="AR9" s="16"/>
      <c r="AS9" s="16"/>
    </row>
    <row r="10" spans="1:204" s="2" customFormat="1" ht="15" customHeight="1" x14ac:dyDescent="0.25">
      <c r="A10" s="266" t="str">
        <f t="shared" ref="A10:A17" ca="1" si="0">EW150</f>
        <v>Track size</v>
      </c>
      <c r="B10" s="267"/>
      <c r="C10" s="268"/>
      <c r="D10" s="436">
        <v>100</v>
      </c>
      <c r="E10" s="437"/>
      <c r="F10" s="438"/>
      <c r="G10" s="257" t="str">
        <f>IF(A2="","",IF(H113+H123+H124+K139&gt;=1,"!",""))</f>
        <v/>
      </c>
      <c r="H10" s="434" t="str">
        <f ca="1">IF(M9="","",EW163)</f>
        <v xml:space="preserve"> in curtain needed</v>
      </c>
      <c r="I10" s="435"/>
      <c r="J10" s="435"/>
      <c r="K10" s="435"/>
      <c r="L10" s="32" t="str">
        <f ca="1">IF(H111=1,"",IF(D16=BA115,"",IF(J56=0,"",IF(J56=1,AV113,IF(J56=2,AV115,IF(J56=3,AV117,""))))))</f>
        <v/>
      </c>
      <c r="M10" s="32" t="str">
        <f ca="1">IF($D$16=BA116,IF(M9="","",CJ74),"")</f>
        <v/>
      </c>
      <c r="N10" s="15"/>
      <c r="AA10" s="6"/>
      <c r="AB10" s="6"/>
      <c r="AC10" s="6"/>
      <c r="AO10" s="16"/>
      <c r="AP10" s="16"/>
      <c r="AQ10" s="16"/>
      <c r="AR10" s="16"/>
      <c r="AS10" s="16"/>
    </row>
    <row r="11" spans="1:204" s="2" customFormat="1" ht="15" customHeight="1" x14ac:dyDescent="0.25">
      <c r="A11" s="431" t="str">
        <f t="shared" ca="1" si="0"/>
        <v>in cm</v>
      </c>
      <c r="B11" s="432"/>
      <c r="C11" s="433"/>
      <c r="D11" s="439"/>
      <c r="E11" s="440"/>
      <c r="F11" s="441"/>
      <c r="G11" s="257"/>
      <c r="H11" s="36"/>
      <c r="I11" s="17"/>
      <c r="J11" s="17"/>
      <c r="K11" s="17"/>
      <c r="L11" s="17"/>
      <c r="M11" s="17"/>
      <c r="N11" s="37"/>
      <c r="AD11" s="18"/>
      <c r="AE11" s="18"/>
      <c r="AF11" s="11"/>
      <c r="AI11" s="19"/>
      <c r="AJ11" s="19"/>
      <c r="AK11" s="20"/>
      <c r="AL11" s="20"/>
      <c r="AM11" s="20"/>
      <c r="AN11" s="20"/>
      <c r="AP11" s="5"/>
      <c r="AQ11" s="5"/>
      <c r="AR11" s="5"/>
      <c r="AS11" s="5"/>
      <c r="AT11" s="20"/>
      <c r="AU11" s="20"/>
    </row>
    <row r="12" spans="1:204" s="2" customFormat="1" ht="15" customHeight="1" x14ac:dyDescent="0.25">
      <c r="A12" s="462" t="str">
        <f t="shared" ca="1" si="0"/>
        <v>Easyflex &lt;&gt;</v>
      </c>
      <c r="B12" s="463"/>
      <c r="C12" s="464"/>
      <c r="D12" s="436" t="s">
        <v>0</v>
      </c>
      <c r="E12" s="437"/>
      <c r="F12" s="438"/>
      <c r="G12" s="257" t="str">
        <f>IF(A2="","",IF(OR(H114=1,H115=1),"!",""))</f>
        <v/>
      </c>
      <c r="H12" s="36"/>
      <c r="N12" s="37"/>
      <c r="O12" s="21"/>
      <c r="P12" s="21"/>
      <c r="AD12" s="18"/>
      <c r="AE12" s="18"/>
      <c r="AF12" s="11"/>
      <c r="AI12" s="19"/>
      <c r="AJ12" s="19"/>
      <c r="AK12" s="20"/>
      <c r="AL12" s="20"/>
      <c r="AM12" s="20"/>
      <c r="AN12" s="20"/>
      <c r="AO12" s="5"/>
      <c r="AP12" s="5"/>
      <c r="AQ12" s="5"/>
      <c r="AR12" s="5"/>
      <c r="AS12" s="5"/>
      <c r="AT12" s="20"/>
      <c r="AU12" s="20"/>
    </row>
    <row r="13" spans="1:204" s="2" customFormat="1" ht="15" customHeight="1" x14ac:dyDescent="0.25">
      <c r="A13" s="465" t="str">
        <f t="shared" ca="1" si="0"/>
        <v>Easywave</v>
      </c>
      <c r="B13" s="466"/>
      <c r="C13" s="467"/>
      <c r="D13" s="439"/>
      <c r="E13" s="440"/>
      <c r="F13" s="441"/>
      <c r="G13" s="257"/>
      <c r="H13" s="434" t="str">
        <f ca="1">IF(M9="","",EW164)</f>
        <v>Number of</v>
      </c>
      <c r="I13" s="435"/>
      <c r="J13" s="435"/>
      <c r="K13" s="435"/>
      <c r="L13" s="32" t="str">
        <f ca="1">IF(L9 ="","",L9)</f>
        <v/>
      </c>
      <c r="M13" s="32">
        <f ca="1">IF(M9="","",CH72)</f>
        <v>13</v>
      </c>
      <c r="N13" s="15"/>
      <c r="O13" s="5"/>
      <c r="P13" s="5"/>
      <c r="AA13" s="6"/>
      <c r="AB13" s="6"/>
      <c r="AC13" s="6"/>
      <c r="AE13" s="18"/>
      <c r="AF13" s="11"/>
      <c r="AI13" s="19"/>
      <c r="AJ13" s="5"/>
      <c r="AK13" s="5"/>
      <c r="AL13" s="5"/>
      <c r="AM13" s="5"/>
      <c r="AP13" s="16"/>
      <c r="AQ13" s="16"/>
      <c r="AR13" s="16"/>
      <c r="AS13" s="16"/>
      <c r="AT13" s="20"/>
      <c r="AU13" s="20"/>
    </row>
    <row r="14" spans="1:204" s="2" customFormat="1" ht="15" customHeight="1" x14ac:dyDescent="0.25">
      <c r="A14" s="266" t="str">
        <f t="shared" ca="1" si="0"/>
        <v>Carrier</v>
      </c>
      <c r="B14" s="267"/>
      <c r="C14" s="268"/>
      <c r="D14" s="444" t="s">
        <v>7</v>
      </c>
      <c r="E14" s="445"/>
      <c r="F14" s="446"/>
      <c r="G14" s="257" t="str">
        <f>IF(A2="","",IF(H116+H137&gt;0,"!",""))</f>
        <v/>
      </c>
      <c r="H14" s="434" t="str">
        <f ca="1">IF(M9="","",EW165)</f>
        <v>carriers needed*</v>
      </c>
      <c r="I14" s="435"/>
      <c r="J14" s="435"/>
      <c r="K14" s="435"/>
      <c r="L14" s="32" t="str">
        <f ca="1">IF(L10 ="","",L10)</f>
        <v/>
      </c>
      <c r="M14" s="32" t="str">
        <f ca="1">IF($D$16=BA116,IF(M9="","",CJ72),"")</f>
        <v/>
      </c>
      <c r="N14" s="15"/>
      <c r="AA14" s="6"/>
      <c r="AB14" s="6"/>
      <c r="AC14" s="6"/>
      <c r="AF14" s="11"/>
      <c r="AG14" s="12"/>
      <c r="AI14" s="19"/>
      <c r="AJ14" s="5"/>
      <c r="AK14" s="5"/>
      <c r="AL14" s="5"/>
      <c r="AM14" s="5"/>
      <c r="AO14" s="16"/>
      <c r="AP14" s="16"/>
      <c r="AQ14" s="16"/>
      <c r="AR14" s="16"/>
      <c r="AS14" s="16"/>
      <c r="AT14" s="20"/>
      <c r="AU14" s="20"/>
    </row>
    <row r="15" spans="1:204" s="2" customFormat="1" ht="15" customHeight="1" x14ac:dyDescent="0.25">
      <c r="A15" s="468" t="str">
        <f t="shared" ca="1" si="0"/>
        <v>Distance</v>
      </c>
      <c r="B15" s="469"/>
      <c r="C15" s="470"/>
      <c r="D15" s="447"/>
      <c r="E15" s="448"/>
      <c r="F15" s="449"/>
      <c r="G15" s="257"/>
      <c r="H15" s="36"/>
      <c r="I15" s="17"/>
      <c r="J15" s="17"/>
      <c r="K15" s="17"/>
      <c r="L15" s="17"/>
      <c r="M15" s="17"/>
      <c r="N15" s="37"/>
      <c r="AD15" s="18"/>
      <c r="AE15" s="18"/>
      <c r="AF15" s="11"/>
      <c r="AG15" s="22"/>
      <c r="AH15" s="22"/>
      <c r="AI15" s="19"/>
      <c r="AP15" s="5"/>
      <c r="AQ15" s="5"/>
      <c r="AR15" s="5"/>
      <c r="AS15" s="5"/>
      <c r="AT15" s="20"/>
      <c r="AU15" s="20"/>
    </row>
    <row r="16" spans="1:204" s="2" customFormat="1" ht="15.75" customHeight="1" x14ac:dyDescent="0.25">
      <c r="A16" s="462" t="str">
        <f t="shared" ca="1" si="0"/>
        <v>One-way draw &lt;&gt;</v>
      </c>
      <c r="B16" s="463"/>
      <c r="C16" s="464"/>
      <c r="D16" s="436" t="s">
        <v>8</v>
      </c>
      <c r="E16" s="437"/>
      <c r="F16" s="438"/>
      <c r="G16" s="257" t="str">
        <f ca="1">IF(A2="","",IF(H117+H131=1,"!",IF(H135=1,"!","")))</f>
        <v/>
      </c>
      <c r="H16" s="36"/>
      <c r="N16" s="37"/>
      <c r="AD16" s="18"/>
      <c r="AE16" s="18"/>
      <c r="AF16" s="11"/>
      <c r="AG16" s="22"/>
      <c r="AH16" s="22"/>
      <c r="AI16" s="19"/>
      <c r="AO16" s="5"/>
      <c r="AP16" s="5"/>
      <c r="AQ16" s="5"/>
      <c r="AR16" s="5"/>
      <c r="AS16" s="5"/>
      <c r="AT16" s="20"/>
      <c r="AU16" s="20"/>
    </row>
    <row r="17" spans="1:47" s="2" customFormat="1" ht="15.75" customHeight="1" x14ac:dyDescent="0.25">
      <c r="A17" s="465" t="str">
        <f t="shared" ca="1" si="0"/>
        <v>Center closing</v>
      </c>
      <c r="B17" s="466"/>
      <c r="C17" s="467"/>
      <c r="D17" s="439"/>
      <c r="E17" s="440"/>
      <c r="F17" s="441"/>
      <c r="G17" s="257"/>
      <c r="H17" s="442" t="str">
        <f ca="1">IF(M9="","",EW166)</f>
        <v>Curtain stacking</v>
      </c>
      <c r="I17" s="443"/>
      <c r="J17" s="443"/>
      <c r="K17" s="443"/>
      <c r="L17" s="32" t="str">
        <f ca="1">IF(L9 ="","",L9)</f>
        <v/>
      </c>
      <c r="M17" s="32">
        <f ca="1">IF(M9="","",CH90)</f>
        <v>24</v>
      </c>
      <c r="N17" s="15" t="str">
        <f ca="1">IF(M17="","","cm")</f>
        <v>cm</v>
      </c>
      <c r="AD17" s="18"/>
      <c r="AE17" s="18"/>
      <c r="AF17" s="11"/>
      <c r="AG17" s="22"/>
      <c r="AH17" s="22"/>
      <c r="AI17" s="19"/>
      <c r="AJ17" s="5"/>
      <c r="AK17" s="5"/>
      <c r="AL17" s="5"/>
      <c r="AM17" s="5"/>
      <c r="AP17" s="25"/>
      <c r="AQ17" s="25"/>
      <c r="AR17" s="25"/>
      <c r="AS17" s="25"/>
      <c r="AT17" s="20"/>
      <c r="AU17" s="20"/>
    </row>
    <row r="18" spans="1:47" s="2" customFormat="1" ht="15" customHeight="1" x14ac:dyDescent="0.25">
      <c r="A18" s="462" t="str">
        <f ca="1">IF($R$56=0,"",EW158)</f>
        <v>Master type:</v>
      </c>
      <c r="B18" s="463"/>
      <c r="C18" s="464"/>
      <c r="D18" s="444" t="s">
        <v>82</v>
      </c>
      <c r="E18" s="445"/>
      <c r="F18" s="446"/>
      <c r="G18" s="257" t="str">
        <f ca="1">IF(A2="","",IF(H118=1,"!",IF(H136=1,"!","")))</f>
        <v/>
      </c>
      <c r="H18" s="442" t="str">
        <f ca="1">IF(M9="","",EW167)</f>
        <v>in open position</v>
      </c>
      <c r="I18" s="443"/>
      <c r="J18" s="443"/>
      <c r="K18" s="443"/>
      <c r="L18" s="32" t="str">
        <f ca="1">IF(L10 ="","",L10)</f>
        <v/>
      </c>
      <c r="M18" s="32" t="str">
        <f ca="1">IF($D$16=BA116,IF(M9="","",CJ90),"")</f>
        <v/>
      </c>
      <c r="N18" s="15" t="str">
        <f ca="1">IF(M18="","","cm")</f>
        <v/>
      </c>
      <c r="AD18" s="18"/>
      <c r="AE18" s="18"/>
      <c r="AF18" s="11"/>
      <c r="AI18" s="19"/>
      <c r="AJ18" s="5"/>
      <c r="AK18" s="5"/>
      <c r="AL18" s="5"/>
      <c r="AM18" s="5"/>
      <c r="AO18" s="25"/>
      <c r="AP18" s="25"/>
      <c r="AQ18" s="25"/>
      <c r="AR18" s="25"/>
      <c r="AS18" s="25"/>
      <c r="AT18" s="20"/>
      <c r="AU18" s="20"/>
    </row>
    <row r="19" spans="1:47" s="2" customFormat="1" ht="15" customHeight="1" thickBot="1" x14ac:dyDescent="0.3">
      <c r="A19" s="465" t="str">
        <f ca="1">IF($R$56=0,"",EW159)</f>
        <v>Steel / Plastic</v>
      </c>
      <c r="B19" s="466"/>
      <c r="C19" s="467"/>
      <c r="D19" s="447"/>
      <c r="E19" s="448"/>
      <c r="F19" s="449"/>
      <c r="G19" s="257"/>
      <c r="H19" s="450" t="str">
        <f ca="1">IF(M9="","",EW168)</f>
        <v>(minimal)</v>
      </c>
      <c r="I19" s="451"/>
      <c r="J19" s="451"/>
      <c r="K19" s="451"/>
      <c r="L19" s="23"/>
      <c r="M19" s="23"/>
      <c r="N19" s="24"/>
      <c r="AD19" s="26"/>
      <c r="AE19" s="26"/>
      <c r="AF19" s="11"/>
      <c r="AI19" s="19"/>
      <c r="AJ19" s="27"/>
      <c r="AK19" s="27"/>
      <c r="AL19" s="27"/>
      <c r="AM19" s="27"/>
      <c r="AS19" s="20"/>
      <c r="AT19" s="20"/>
      <c r="AU19" s="20"/>
    </row>
    <row r="20" spans="1:47" s="2" customFormat="1" ht="15" customHeight="1" x14ac:dyDescent="0.25">
      <c r="A20" s="266" t="str">
        <f ca="1">IF($D$8=$A$75,EW160,"")</f>
        <v/>
      </c>
      <c r="B20" s="267"/>
      <c r="C20" s="268"/>
      <c r="D20" s="436"/>
      <c r="E20" s="437"/>
      <c r="F20" s="438"/>
      <c r="G20" s="258" t="str">
        <f ca="1">IF(A2="","",IF(D8=A75,IF(D20="","!",IF(H133=1,"!",IF(H132=1,"!",""))),""))</f>
        <v/>
      </c>
      <c r="AD20" s="26"/>
      <c r="AE20" s="26"/>
      <c r="AF20" s="11"/>
      <c r="AI20" s="19"/>
      <c r="AJ20" s="28"/>
      <c r="AK20" s="28"/>
      <c r="AL20" s="28"/>
      <c r="AM20" s="28"/>
      <c r="AS20" s="20"/>
      <c r="AT20" s="20"/>
      <c r="AU20" s="20"/>
    </row>
    <row r="21" spans="1:47" s="2" customFormat="1" ht="15" customHeight="1" thickBot="1" x14ac:dyDescent="0.3">
      <c r="A21" s="362" t="str">
        <f ca="1">IF($D$8=$A$75,EW161,"")</f>
        <v/>
      </c>
      <c r="B21" s="363"/>
      <c r="C21" s="364"/>
      <c r="D21" s="452"/>
      <c r="E21" s="453"/>
      <c r="F21" s="454"/>
      <c r="G21" s="258"/>
      <c r="AF21" s="11"/>
      <c r="AI21" s="19"/>
      <c r="AJ21" s="21"/>
      <c r="AK21" s="21"/>
      <c r="AL21" s="21"/>
      <c r="AM21" s="21"/>
      <c r="AN21" s="5"/>
      <c r="AO21" s="5"/>
      <c r="AP21" s="5"/>
      <c r="AQ21" s="5"/>
      <c r="AR21" s="5"/>
      <c r="AS21" s="20"/>
      <c r="AT21" s="20"/>
      <c r="AU21" s="20"/>
    </row>
    <row r="22" spans="1:47" s="2" customFormat="1" ht="15" customHeight="1" x14ac:dyDescent="0.25">
      <c r="AF22" s="11"/>
      <c r="AI22" s="19"/>
      <c r="AJ22" s="21"/>
      <c r="AK22" s="21"/>
      <c r="AL22" s="21"/>
      <c r="AM22" s="21"/>
      <c r="AN22" s="5"/>
      <c r="AO22" s="5"/>
      <c r="AP22" s="5"/>
      <c r="AQ22" s="5"/>
      <c r="AR22" s="5"/>
      <c r="AS22" s="20"/>
      <c r="AT22" s="20"/>
      <c r="AU22" s="20"/>
    </row>
    <row r="23" spans="1:47" s="2" customFormat="1" ht="15" customHeight="1" x14ac:dyDescent="0.25">
      <c r="AE23" s="25"/>
      <c r="AF23" s="5"/>
      <c r="AI23" s="19"/>
      <c r="AJ23" s="5"/>
      <c r="AK23" s="5"/>
      <c r="AL23" s="5"/>
      <c r="AM23" s="5"/>
      <c r="AS23" s="20"/>
      <c r="AT23" s="20"/>
      <c r="AU23" s="20"/>
    </row>
    <row r="24" spans="1:47" s="2" customFormat="1" ht="15" customHeight="1" x14ac:dyDescent="0.25">
      <c r="A24" s="365" t="s">
        <v>357</v>
      </c>
      <c r="B24" s="365"/>
      <c r="W24" s="4"/>
      <c r="AD24" s="25"/>
      <c r="AE24" s="25"/>
      <c r="AF24" s="5"/>
      <c r="AI24" s="19"/>
      <c r="AJ24" s="5"/>
      <c r="AK24" s="5"/>
      <c r="AL24" s="5"/>
      <c r="AM24" s="5"/>
      <c r="AS24" s="20"/>
      <c r="AT24" s="20"/>
      <c r="AU24" s="20"/>
    </row>
    <row r="25" spans="1:47" s="2" customFormat="1" ht="15" customHeight="1" x14ac:dyDescent="0.25">
      <c r="A25" s="520" t="str">
        <f ca="1">EW179</f>
        <v>* Includes carriers that are placed inside master carriers.</v>
      </c>
      <c r="B25" s="520"/>
      <c r="C25" s="520"/>
      <c r="D25" s="520"/>
      <c r="E25" s="520"/>
      <c r="F25" s="520"/>
      <c r="G25" s="520"/>
      <c r="H25" s="520"/>
      <c r="I25" s="520"/>
      <c r="J25" s="520"/>
      <c r="K25" s="520"/>
      <c r="L25" s="249"/>
      <c r="M25" s="249"/>
      <c r="N25" s="249"/>
      <c r="P25" s="29"/>
      <c r="W25" s="4"/>
      <c r="AD25" s="25"/>
      <c r="AE25" s="25"/>
      <c r="AF25" s="5"/>
    </row>
    <row r="26" spans="1:47" s="2" customFormat="1" ht="15" customHeight="1" x14ac:dyDescent="0.25">
      <c r="A26" s="521" t="str">
        <f ca="1">EW180</f>
        <v>- Product tolerances are calculated in the final results.</v>
      </c>
      <c r="B26" s="521"/>
      <c r="C26" s="521"/>
      <c r="D26" s="521"/>
      <c r="E26" s="521"/>
      <c r="F26" s="521"/>
      <c r="G26" s="521"/>
      <c r="H26" s="521"/>
      <c r="I26" s="521"/>
      <c r="J26" s="521"/>
      <c r="K26" s="521"/>
      <c r="L26" s="30"/>
      <c r="M26" s="248"/>
      <c r="N26" s="248"/>
    </row>
    <row r="27" spans="1:47" s="2" customFormat="1" x14ac:dyDescent="0.25">
      <c r="A27" s="521" t="str">
        <f ca="1">EW181</f>
        <v>- No rights can be derived from this calculation tool.</v>
      </c>
      <c r="B27" s="521"/>
      <c r="C27" s="521"/>
      <c r="D27" s="521"/>
      <c r="E27" s="521"/>
      <c r="F27" s="521"/>
      <c r="G27" s="521"/>
      <c r="H27" s="521"/>
      <c r="I27" s="521"/>
      <c r="J27" s="521"/>
      <c r="K27" s="521"/>
      <c r="L27" s="521"/>
      <c r="M27" s="248"/>
      <c r="N27" s="248"/>
      <c r="AJ27" s="31"/>
      <c r="AK27" s="31"/>
      <c r="AL27" s="25"/>
      <c r="AM27" s="25"/>
      <c r="AN27" s="25"/>
    </row>
    <row r="28" spans="1:47" s="2" customFormat="1" x14ac:dyDescent="0.25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AJ28" s="31"/>
      <c r="AK28" s="31"/>
      <c r="AL28" s="25"/>
      <c r="AM28" s="25"/>
      <c r="AN28" s="25"/>
    </row>
    <row r="29" spans="1:47" s="2" customFormat="1" x14ac:dyDescent="0.25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AJ29" s="31"/>
      <c r="AK29" s="31"/>
      <c r="AL29" s="25"/>
      <c r="AM29" s="25"/>
      <c r="AN29" s="25"/>
    </row>
    <row r="30" spans="1:47" s="2" customFormat="1" x14ac:dyDescent="0.25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AJ30" s="31"/>
      <c r="AK30" s="31"/>
      <c r="AL30" s="25"/>
      <c r="AM30" s="25"/>
      <c r="AN30" s="25"/>
    </row>
    <row r="31" spans="1:47" s="2" customFormat="1" x14ac:dyDescent="0.25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AJ31" s="31"/>
      <c r="AK31" s="31"/>
      <c r="AL31" s="25"/>
      <c r="AM31" s="25"/>
      <c r="AN31" s="25"/>
    </row>
    <row r="32" spans="1:47" s="2" customFormat="1" x14ac:dyDescent="0.25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AJ32" s="31"/>
      <c r="AK32" s="31"/>
      <c r="AL32" s="25"/>
      <c r="AM32" s="25"/>
      <c r="AN32" s="25"/>
    </row>
    <row r="33" spans="1:157" s="2" customFormat="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AJ33" s="31"/>
      <c r="AK33" s="31"/>
      <c r="AL33" s="25"/>
      <c r="AM33" s="25"/>
      <c r="AN33" s="25"/>
    </row>
    <row r="34" spans="1:157" s="2" customFormat="1" x14ac:dyDescent="0.2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AJ34" s="31"/>
      <c r="AK34" s="31"/>
      <c r="AL34" s="25"/>
      <c r="AM34" s="25"/>
      <c r="AN34" s="25"/>
    </row>
    <row r="35" spans="1:157" s="2" customFormat="1" x14ac:dyDescent="0.2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AJ35" s="31"/>
      <c r="AK35" s="31"/>
      <c r="AL35" s="25"/>
      <c r="AM35" s="25"/>
      <c r="AN35" s="25"/>
    </row>
    <row r="36" spans="1:157" s="2" customFormat="1" x14ac:dyDescent="0.25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AJ36" s="31"/>
      <c r="AK36" s="31"/>
      <c r="AL36" s="25"/>
      <c r="AM36" s="25"/>
      <c r="AN36" s="25"/>
    </row>
    <row r="37" spans="1:157" s="2" customFormat="1" x14ac:dyDescent="0.25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AJ37" s="31"/>
      <c r="AK37" s="31"/>
      <c r="AL37" s="25"/>
      <c r="AM37" s="25"/>
      <c r="AN37" s="25"/>
    </row>
    <row r="38" spans="1:157" s="2" customFormat="1" x14ac:dyDescent="0.25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AJ38" s="31"/>
      <c r="AK38" s="31"/>
      <c r="AL38" s="25"/>
      <c r="AM38" s="25"/>
      <c r="AN38" s="25"/>
    </row>
    <row r="39" spans="1:157" s="2" customFormat="1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AJ39" s="31"/>
      <c r="AK39" s="31"/>
      <c r="AL39" s="25"/>
      <c r="AM39" s="25"/>
      <c r="AN39" s="25"/>
    </row>
    <row r="40" spans="1:157" s="2" customFormat="1" x14ac:dyDescent="0.25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AJ40" s="31"/>
      <c r="AK40" s="31"/>
      <c r="AL40" s="25"/>
      <c r="AM40" s="25"/>
      <c r="AN40" s="25"/>
    </row>
    <row r="41" spans="1:157" s="2" customFormat="1" x14ac:dyDescent="0.25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AJ41" s="31"/>
      <c r="AK41" s="31"/>
      <c r="AL41" s="25"/>
      <c r="AM41" s="25"/>
      <c r="AN41" s="25"/>
    </row>
    <row r="42" spans="1:157" s="2" customFormat="1" x14ac:dyDescent="0.25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AJ42" s="31"/>
      <c r="AK42" s="31"/>
      <c r="AL42" s="25"/>
      <c r="AM42" s="25"/>
      <c r="AN42" s="25"/>
    </row>
    <row r="43" spans="1:157" s="2" customFormat="1" x14ac:dyDescent="0.25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AJ43" s="31"/>
      <c r="AK43" s="31"/>
      <c r="AL43" s="25"/>
      <c r="AM43" s="25"/>
      <c r="AN43" s="25"/>
    </row>
    <row r="44" spans="1:157" s="2" customFormat="1" x14ac:dyDescent="0.2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AJ44" s="31"/>
      <c r="AK44" s="31"/>
      <c r="AL44" s="25"/>
      <c r="AM44" s="25"/>
      <c r="AN44" s="25"/>
    </row>
    <row r="45" spans="1:157" s="39" customFormat="1" ht="15" hidden="1" customHeight="1" x14ac:dyDescent="0.25">
      <c r="R45" s="40"/>
      <c r="T45" s="40"/>
      <c r="BC45" s="41"/>
    </row>
    <row r="46" spans="1:157" s="39" customFormat="1" ht="15" hidden="1" customHeight="1" thickBot="1" x14ac:dyDescent="0.3">
      <c r="A46" s="124" t="s">
        <v>85</v>
      </c>
      <c r="B46" s="125"/>
      <c r="C46" s="125"/>
      <c r="D46" s="125"/>
      <c r="E46" s="125"/>
      <c r="F46" s="125"/>
      <c r="G46" s="367" t="s">
        <v>78</v>
      </c>
      <c r="H46" s="418"/>
      <c r="I46" s="283" t="s">
        <v>107</v>
      </c>
      <c r="J46" s="367" t="s">
        <v>18</v>
      </c>
      <c r="K46" s="125"/>
      <c r="L46" s="47"/>
      <c r="M46" s="47"/>
      <c r="N46" s="47"/>
      <c r="O46" s="47"/>
      <c r="P46" s="47"/>
      <c r="Q46" s="125"/>
      <c r="R46" s="418" t="s">
        <v>196</v>
      </c>
      <c r="S46" s="47"/>
      <c r="T46" s="418" t="s">
        <v>116</v>
      </c>
      <c r="U46" s="269" t="s">
        <v>114</v>
      </c>
      <c r="V46" s="270"/>
      <c r="W46" s="270"/>
      <c r="X46" s="271"/>
      <c r="Y46" s="272" t="s">
        <v>67</v>
      </c>
      <c r="Z46" s="272"/>
      <c r="AA46" s="272"/>
      <c r="AB46" s="272"/>
      <c r="AC46" s="272"/>
      <c r="AD46" s="272"/>
      <c r="AE46" s="272"/>
      <c r="AF46" s="273"/>
      <c r="AG46" s="270" t="s">
        <v>122</v>
      </c>
      <c r="AH46" s="270"/>
      <c r="AI46" s="270"/>
      <c r="AJ46" s="271"/>
      <c r="AK46" s="349" t="s">
        <v>27</v>
      </c>
      <c r="AL46" s="349"/>
      <c r="AM46" s="349"/>
      <c r="AN46" s="349"/>
      <c r="AO46" s="349"/>
      <c r="AP46" s="349"/>
      <c r="AQ46" s="349"/>
      <c r="AR46" s="350"/>
      <c r="AS46" s="349" t="s">
        <v>70</v>
      </c>
      <c r="AT46" s="349"/>
      <c r="AU46" s="349"/>
      <c r="AV46" s="350"/>
      <c r="AW46" s="349" t="s">
        <v>71</v>
      </c>
      <c r="AX46" s="349"/>
      <c r="AY46" s="349"/>
      <c r="AZ46" s="350"/>
      <c r="BA46" s="338" t="s">
        <v>72</v>
      </c>
      <c r="BB46" s="338"/>
      <c r="BC46" s="349" t="s">
        <v>73</v>
      </c>
      <c r="BD46" s="349"/>
      <c r="BE46" s="349"/>
      <c r="BF46" s="350"/>
      <c r="BG46" s="338" t="s">
        <v>74</v>
      </c>
      <c r="BH46" s="338"/>
      <c r="BI46" s="338"/>
      <c r="BJ46" s="351"/>
      <c r="BK46" s="338" t="s">
        <v>75</v>
      </c>
      <c r="BL46" s="338"/>
      <c r="BM46" s="338"/>
      <c r="BN46" s="351"/>
      <c r="BO46" s="394" t="s">
        <v>76</v>
      </c>
      <c r="BP46" s="351"/>
      <c r="BQ46" s="473" t="s">
        <v>201</v>
      </c>
      <c r="BR46" s="350"/>
      <c r="BS46" s="47"/>
      <c r="BT46" s="81"/>
      <c r="BU46" s="47"/>
      <c r="BV46" s="331" t="s">
        <v>202</v>
      </c>
      <c r="BW46" s="331"/>
      <c r="BX46" s="331"/>
      <c r="BY46" s="331"/>
      <c r="BZ46" s="331"/>
      <c r="CA46" s="331"/>
      <c r="CB46" s="331"/>
      <c r="CC46" s="331"/>
      <c r="CD46" s="331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47"/>
      <c r="EI46" s="47"/>
      <c r="EJ46" s="47"/>
      <c r="EK46" s="47"/>
      <c r="EL46" s="47"/>
      <c r="EM46" s="47"/>
      <c r="EN46" s="47"/>
      <c r="EO46" s="47"/>
      <c r="EP46" s="47"/>
      <c r="EQ46" s="47"/>
      <c r="ER46" s="47"/>
      <c r="ES46" s="47"/>
      <c r="ET46" s="47"/>
      <c r="EU46" s="47"/>
      <c r="EV46" s="47"/>
      <c r="EW46" s="47"/>
      <c r="EX46" s="47"/>
      <c r="EY46" s="47"/>
      <c r="EZ46" s="47"/>
      <c r="FA46" s="47"/>
    </row>
    <row r="47" spans="1:157" s="39" customFormat="1" hidden="1" x14ac:dyDescent="0.25">
      <c r="A47" s="47"/>
      <c r="B47" s="47"/>
      <c r="C47" s="47"/>
      <c r="D47" s="47"/>
      <c r="E47" s="47"/>
      <c r="F47" s="125"/>
      <c r="G47" s="367"/>
      <c r="H47" s="418"/>
      <c r="I47" s="283"/>
      <c r="J47" s="367"/>
      <c r="K47" s="125"/>
      <c r="L47" s="47"/>
      <c r="M47" s="47"/>
      <c r="N47" s="47"/>
      <c r="O47" s="47"/>
      <c r="P47" s="47"/>
      <c r="Q47" s="125"/>
      <c r="R47" s="418"/>
      <c r="S47" s="47"/>
      <c r="T47" s="418"/>
      <c r="U47" s="269"/>
      <c r="V47" s="270"/>
      <c r="W47" s="270"/>
      <c r="X47" s="271"/>
      <c r="Y47" s="272"/>
      <c r="Z47" s="272"/>
      <c r="AA47" s="272"/>
      <c r="AB47" s="272"/>
      <c r="AC47" s="272"/>
      <c r="AD47" s="272"/>
      <c r="AE47" s="272"/>
      <c r="AF47" s="273"/>
      <c r="AG47" s="270"/>
      <c r="AH47" s="270"/>
      <c r="AI47" s="270"/>
      <c r="AJ47" s="271"/>
      <c r="AK47" s="349"/>
      <c r="AL47" s="349"/>
      <c r="AM47" s="349"/>
      <c r="AN47" s="349"/>
      <c r="AO47" s="349"/>
      <c r="AP47" s="349"/>
      <c r="AQ47" s="349"/>
      <c r="AR47" s="350"/>
      <c r="AS47" s="349"/>
      <c r="AT47" s="349"/>
      <c r="AU47" s="349"/>
      <c r="AV47" s="350"/>
      <c r="AW47" s="349"/>
      <c r="AX47" s="349"/>
      <c r="AY47" s="349"/>
      <c r="AZ47" s="350"/>
      <c r="BA47" s="338"/>
      <c r="BB47" s="338"/>
      <c r="BC47" s="349"/>
      <c r="BD47" s="349"/>
      <c r="BE47" s="349"/>
      <c r="BF47" s="350"/>
      <c r="BG47" s="338"/>
      <c r="BH47" s="338"/>
      <c r="BI47" s="338"/>
      <c r="BJ47" s="351"/>
      <c r="BK47" s="338"/>
      <c r="BL47" s="338"/>
      <c r="BM47" s="338"/>
      <c r="BN47" s="351"/>
      <c r="BO47" s="394"/>
      <c r="BP47" s="351"/>
      <c r="BQ47" s="473"/>
      <c r="BR47" s="350"/>
      <c r="BS47" s="47"/>
      <c r="BT47" s="47"/>
      <c r="BU47" s="47"/>
      <c r="BV47" s="291" t="s">
        <v>178</v>
      </c>
      <c r="BW47" s="291"/>
      <c r="BX47" s="291"/>
      <c r="BY47" s="395"/>
      <c r="BZ47" s="474" t="str">
        <f>D8</f>
        <v>FMS (Shuttle)</v>
      </c>
      <c r="CA47" s="286"/>
      <c r="CB47" s="286"/>
      <c r="CC47" s="286"/>
      <c r="CD47" s="286"/>
      <c r="CE47" s="76" t="str">
        <f ca="1">"Rij "&amp;57+G56</f>
        <v>Rij 58</v>
      </c>
      <c r="CF47" s="47"/>
      <c r="CG47" s="82" t="s">
        <v>203</v>
      </c>
      <c r="CH47" s="76">
        <f ca="1">K56</f>
        <v>1</v>
      </c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M47" s="47"/>
      <c r="EN47" s="47"/>
      <c r="EO47" s="47"/>
      <c r="EP47" s="47"/>
      <c r="EQ47" s="47"/>
      <c r="ER47" s="47"/>
      <c r="ES47" s="47"/>
      <c r="ET47" s="47"/>
      <c r="EU47" s="47"/>
      <c r="EV47" s="47"/>
      <c r="EW47" s="47"/>
      <c r="EX47" s="47"/>
      <c r="EY47" s="47"/>
      <c r="EZ47" s="47"/>
      <c r="FA47" s="47"/>
    </row>
    <row r="48" spans="1:157" s="39" customFormat="1" hidden="1" x14ac:dyDescent="0.25">
      <c r="A48" s="47"/>
      <c r="B48" s="47"/>
      <c r="C48" s="47"/>
      <c r="D48" s="47"/>
      <c r="E48" s="47"/>
      <c r="F48" s="125"/>
      <c r="G48" s="367"/>
      <c r="H48" s="418"/>
      <c r="I48" s="283"/>
      <c r="J48" s="367"/>
      <c r="K48" s="125"/>
      <c r="L48" s="125"/>
      <c r="M48" s="125"/>
      <c r="N48" s="125"/>
      <c r="O48" s="125"/>
      <c r="P48" s="125"/>
      <c r="Q48" s="125"/>
      <c r="R48" s="418"/>
      <c r="S48" s="47"/>
      <c r="T48" s="418"/>
      <c r="U48" s="269"/>
      <c r="V48" s="270"/>
      <c r="W48" s="270"/>
      <c r="X48" s="271"/>
      <c r="Y48" s="272"/>
      <c r="Z48" s="272"/>
      <c r="AA48" s="272"/>
      <c r="AB48" s="272"/>
      <c r="AC48" s="272"/>
      <c r="AD48" s="272"/>
      <c r="AE48" s="272"/>
      <c r="AF48" s="273"/>
      <c r="AG48" s="270"/>
      <c r="AH48" s="270"/>
      <c r="AI48" s="270"/>
      <c r="AJ48" s="271"/>
      <c r="AK48" s="349"/>
      <c r="AL48" s="349"/>
      <c r="AM48" s="349"/>
      <c r="AN48" s="349"/>
      <c r="AO48" s="349"/>
      <c r="AP48" s="349"/>
      <c r="AQ48" s="349"/>
      <c r="AR48" s="350"/>
      <c r="AS48" s="349"/>
      <c r="AT48" s="349"/>
      <c r="AU48" s="349"/>
      <c r="AV48" s="350"/>
      <c r="AW48" s="349"/>
      <c r="AX48" s="349"/>
      <c r="AY48" s="349"/>
      <c r="AZ48" s="350"/>
      <c r="BA48" s="338"/>
      <c r="BB48" s="338"/>
      <c r="BC48" s="349"/>
      <c r="BD48" s="349"/>
      <c r="BE48" s="349"/>
      <c r="BF48" s="350"/>
      <c r="BG48" s="338"/>
      <c r="BH48" s="338"/>
      <c r="BI48" s="338"/>
      <c r="BJ48" s="351"/>
      <c r="BK48" s="338"/>
      <c r="BL48" s="338"/>
      <c r="BM48" s="338"/>
      <c r="BN48" s="351"/>
      <c r="BO48" s="394"/>
      <c r="BP48" s="351"/>
      <c r="BQ48" s="473"/>
      <c r="BR48" s="350"/>
      <c r="BS48" s="47"/>
      <c r="BT48" s="47"/>
      <c r="BU48" s="47"/>
      <c r="BV48" s="291" t="s">
        <v>174</v>
      </c>
      <c r="BW48" s="291"/>
      <c r="BX48" s="291"/>
      <c r="BY48" s="395"/>
      <c r="BZ48" s="474">
        <f>D10</f>
        <v>100</v>
      </c>
      <c r="CA48" s="286"/>
      <c r="CB48" s="286"/>
      <c r="CC48" s="286"/>
      <c r="CD48" s="286"/>
      <c r="CE48" s="47"/>
      <c r="CF48" s="47"/>
      <c r="CG48" s="82" t="s">
        <v>204</v>
      </c>
      <c r="CH48" s="76">
        <f ca="1">L56</f>
        <v>1</v>
      </c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96"/>
      <c r="DG48"/>
      <c r="DH48"/>
      <c r="DI48"/>
      <c r="DJ48"/>
      <c r="DK48"/>
      <c r="DL48"/>
      <c r="DM48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/>
      <c r="EG48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</row>
    <row r="49" spans="1:157" s="39" customFormat="1" ht="15" hidden="1" customHeight="1" x14ac:dyDescent="0.25">
      <c r="A49" s="47"/>
      <c r="B49" s="47"/>
      <c r="C49" s="47"/>
      <c r="D49" s="47"/>
      <c r="E49" s="47"/>
      <c r="F49" s="109"/>
      <c r="G49" s="367"/>
      <c r="H49" s="418"/>
      <c r="I49" s="283"/>
      <c r="J49" s="367"/>
      <c r="K49" s="109"/>
      <c r="L49" s="109"/>
      <c r="M49" s="109"/>
      <c r="N49" s="109"/>
      <c r="O49" s="109"/>
      <c r="P49" s="109"/>
      <c r="Q49" s="109"/>
      <c r="R49" s="418"/>
      <c r="S49" s="47"/>
      <c r="T49" s="418"/>
      <c r="U49" s="269"/>
      <c r="V49" s="270"/>
      <c r="W49" s="270"/>
      <c r="X49" s="271"/>
      <c r="Y49" s="272"/>
      <c r="Z49" s="272"/>
      <c r="AA49" s="272"/>
      <c r="AB49" s="272"/>
      <c r="AC49" s="272"/>
      <c r="AD49" s="272"/>
      <c r="AE49" s="272"/>
      <c r="AF49" s="273"/>
      <c r="AG49" s="270"/>
      <c r="AH49" s="270"/>
      <c r="AI49" s="270"/>
      <c r="AJ49" s="271"/>
      <c r="AK49" s="349"/>
      <c r="AL49" s="349"/>
      <c r="AM49" s="349"/>
      <c r="AN49" s="349"/>
      <c r="AO49" s="349"/>
      <c r="AP49" s="349"/>
      <c r="AQ49" s="349"/>
      <c r="AR49" s="350"/>
      <c r="AS49" s="349"/>
      <c r="AT49" s="349"/>
      <c r="AU49" s="349"/>
      <c r="AV49" s="350"/>
      <c r="AW49" s="349"/>
      <c r="AX49" s="349"/>
      <c r="AY49" s="349"/>
      <c r="AZ49" s="350"/>
      <c r="BA49" s="338"/>
      <c r="BB49" s="338"/>
      <c r="BC49" s="349"/>
      <c r="BD49" s="349"/>
      <c r="BE49" s="349"/>
      <c r="BF49" s="350"/>
      <c r="BG49" s="338"/>
      <c r="BH49" s="338"/>
      <c r="BI49" s="338"/>
      <c r="BJ49" s="351"/>
      <c r="BK49" s="338"/>
      <c r="BL49" s="338"/>
      <c r="BM49" s="338"/>
      <c r="BN49" s="351"/>
      <c r="BO49" s="394"/>
      <c r="BP49" s="351"/>
      <c r="BQ49" s="473"/>
      <c r="BR49" s="350"/>
      <c r="BS49" s="47"/>
      <c r="BT49" s="47"/>
      <c r="BU49" s="47"/>
      <c r="BV49" s="291" t="s">
        <v>205</v>
      </c>
      <c r="BW49" s="291"/>
      <c r="BX49" s="291"/>
      <c r="BY49" s="395"/>
      <c r="BZ49" s="474" t="str">
        <f>D12</f>
        <v>Easywave</v>
      </c>
      <c r="CA49" s="286"/>
      <c r="CB49" s="286"/>
      <c r="CC49" s="286"/>
      <c r="CD49" s="286"/>
      <c r="CE49" s="47"/>
      <c r="CF49" s="47"/>
      <c r="CG49" s="82" t="s">
        <v>206</v>
      </c>
      <c r="CH49" s="76">
        <f ca="1">M56</f>
        <v>1</v>
      </c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126"/>
      <c r="DE49" s="127"/>
      <c r="DF49" s="127"/>
      <c r="DG49" s="47"/>
      <c r="DH49"/>
      <c r="DI49"/>
      <c r="DJ49"/>
      <c r="DK49" s="47"/>
      <c r="DL49"/>
      <c r="DM49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/>
      <c r="EG49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</row>
    <row r="50" spans="1:157" s="39" customFormat="1" ht="15" hidden="1" customHeight="1" x14ac:dyDescent="0.25">
      <c r="A50" s="47"/>
      <c r="B50" s="47"/>
      <c r="C50" s="47"/>
      <c r="D50" s="47"/>
      <c r="E50" s="47"/>
      <c r="F50" s="47"/>
      <c r="G50" s="367"/>
      <c r="H50" s="418"/>
      <c r="I50" s="283"/>
      <c r="J50" s="367"/>
      <c r="K50" s="47"/>
      <c r="L50" s="47"/>
      <c r="M50" s="47"/>
      <c r="N50" s="47"/>
      <c r="O50" s="47"/>
      <c r="P50" s="47"/>
      <c r="Q50" s="47"/>
      <c r="R50" s="418"/>
      <c r="S50" s="47"/>
      <c r="T50" s="418"/>
      <c r="U50" s="269"/>
      <c r="V50" s="270"/>
      <c r="W50" s="270"/>
      <c r="X50" s="271"/>
      <c r="Y50" s="272"/>
      <c r="Z50" s="272"/>
      <c r="AA50" s="272"/>
      <c r="AB50" s="272"/>
      <c r="AC50" s="272"/>
      <c r="AD50" s="272"/>
      <c r="AE50" s="272"/>
      <c r="AF50" s="273"/>
      <c r="AG50" s="270"/>
      <c r="AH50" s="270"/>
      <c r="AI50" s="270"/>
      <c r="AJ50" s="271"/>
      <c r="AK50" s="349"/>
      <c r="AL50" s="349"/>
      <c r="AM50" s="349"/>
      <c r="AN50" s="349"/>
      <c r="AO50" s="349"/>
      <c r="AP50" s="349"/>
      <c r="AQ50" s="349"/>
      <c r="AR50" s="350"/>
      <c r="AS50" s="349"/>
      <c r="AT50" s="349"/>
      <c r="AU50" s="349"/>
      <c r="AV50" s="350"/>
      <c r="AW50" s="349"/>
      <c r="AX50" s="349"/>
      <c r="AY50" s="349"/>
      <c r="AZ50" s="350"/>
      <c r="BA50" s="338"/>
      <c r="BB50" s="338"/>
      <c r="BC50" s="349"/>
      <c r="BD50" s="349"/>
      <c r="BE50" s="349"/>
      <c r="BF50" s="350"/>
      <c r="BG50" s="338"/>
      <c r="BH50" s="338"/>
      <c r="BI50" s="338"/>
      <c r="BJ50" s="351"/>
      <c r="BK50" s="338"/>
      <c r="BL50" s="338"/>
      <c r="BM50" s="338"/>
      <c r="BN50" s="351"/>
      <c r="BO50" s="394"/>
      <c r="BP50" s="351"/>
      <c r="BQ50" s="473"/>
      <c r="BR50" s="350"/>
      <c r="BS50" s="47"/>
      <c r="BT50" s="47"/>
      <c r="BU50" s="47"/>
      <c r="BV50" s="291" t="s">
        <v>207</v>
      </c>
      <c r="BW50" s="291"/>
      <c r="BX50" s="291"/>
      <c r="BY50" s="395"/>
      <c r="BZ50" s="475" t="str">
        <f>D14</f>
        <v>8 cm (60%)</v>
      </c>
      <c r="CA50" s="476"/>
      <c r="CB50" s="476"/>
      <c r="CC50" s="476"/>
      <c r="CD50" s="476"/>
      <c r="CE50" s="47"/>
      <c r="CF50" s="47"/>
      <c r="CG50" s="82" t="s">
        <v>208</v>
      </c>
      <c r="CH50" s="76">
        <f ca="1">N56</f>
        <v>1</v>
      </c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126"/>
      <c r="DE50"/>
      <c r="DF50"/>
      <c r="DG50" s="47"/>
      <c r="DH50" s="89"/>
      <c r="DI50"/>
      <c r="DJ50"/>
      <c r="DK50" s="47"/>
      <c r="DL50"/>
      <c r="DM50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/>
      <c r="EG50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</row>
    <row r="51" spans="1:157" s="39" customFormat="1" hidden="1" x14ac:dyDescent="0.25">
      <c r="A51" s="47"/>
      <c r="B51" s="47"/>
      <c r="C51" s="47"/>
      <c r="D51" s="47"/>
      <c r="E51" s="47"/>
      <c r="F51" s="109"/>
      <c r="G51" s="367"/>
      <c r="H51" s="418"/>
      <c r="I51" s="283"/>
      <c r="J51" s="367"/>
      <c r="K51" s="109"/>
      <c r="L51" s="109"/>
      <c r="M51" s="109"/>
      <c r="N51" s="109"/>
      <c r="O51" s="109"/>
      <c r="P51" s="109"/>
      <c r="Q51" s="109"/>
      <c r="R51" s="418"/>
      <c r="S51" s="47"/>
      <c r="T51" s="418"/>
      <c r="U51" s="128"/>
      <c r="V51" s="129"/>
      <c r="W51" s="129"/>
      <c r="X51" s="130"/>
      <c r="Y51" s="260" t="s">
        <v>68</v>
      </c>
      <c r="Z51" s="260"/>
      <c r="AA51" s="260"/>
      <c r="AB51" s="260"/>
      <c r="AC51" s="274" t="s">
        <v>69</v>
      </c>
      <c r="AD51" s="274"/>
      <c r="AE51" s="274"/>
      <c r="AF51" s="275"/>
      <c r="AG51" s="109"/>
      <c r="AH51" s="109"/>
      <c r="AI51" s="47"/>
      <c r="AJ51" s="131"/>
      <c r="AK51" s="260" t="s">
        <v>68</v>
      </c>
      <c r="AL51" s="260"/>
      <c r="AM51" s="260"/>
      <c r="AN51" s="260"/>
      <c r="AO51" s="274" t="s">
        <v>69</v>
      </c>
      <c r="AP51" s="274"/>
      <c r="AQ51" s="274"/>
      <c r="AR51" s="275"/>
      <c r="AS51" s="47"/>
      <c r="AT51" s="47"/>
      <c r="AU51" s="47"/>
      <c r="AV51" s="131"/>
      <c r="AW51" s="47"/>
      <c r="AX51" s="47"/>
      <c r="AY51" s="47"/>
      <c r="AZ51" s="131"/>
      <c r="BA51" s="338"/>
      <c r="BB51" s="338"/>
      <c r="BC51" s="47"/>
      <c r="BD51" s="47"/>
      <c r="BE51" s="47"/>
      <c r="BF51" s="131"/>
      <c r="BG51" s="47"/>
      <c r="BH51" s="47"/>
      <c r="BI51" s="47"/>
      <c r="BJ51" s="131"/>
      <c r="BK51" s="47"/>
      <c r="BL51" s="47"/>
      <c r="BM51" s="47"/>
      <c r="BN51" s="131"/>
      <c r="BO51" s="394"/>
      <c r="BP51" s="351"/>
      <c r="BQ51" s="473"/>
      <c r="BR51" s="350"/>
      <c r="BS51" s="47"/>
      <c r="BT51" s="47"/>
      <c r="BU51" s="47"/>
      <c r="BV51" s="291" t="s">
        <v>209</v>
      </c>
      <c r="BW51" s="291"/>
      <c r="BX51" s="291"/>
      <c r="BY51" s="395"/>
      <c r="BZ51" s="474" t="str">
        <f>D16</f>
        <v>One-way draw</v>
      </c>
      <c r="CA51" s="286"/>
      <c r="CB51" s="286"/>
      <c r="CC51" s="286"/>
      <c r="CD51" s="286"/>
      <c r="CE51" s="47"/>
      <c r="CF51" s="47"/>
      <c r="CG51" s="82" t="s">
        <v>210</v>
      </c>
      <c r="CH51" s="76">
        <f ca="1">O56</f>
        <v>1</v>
      </c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126"/>
      <c r="DE51"/>
      <c r="DF51"/>
      <c r="DG51" s="47"/>
      <c r="DH51" s="89"/>
      <c r="DI51"/>
      <c r="DJ51"/>
      <c r="DK51" s="47"/>
      <c r="DL51"/>
      <c r="DM51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/>
      <c r="EG51"/>
      <c r="EH51" s="47"/>
      <c r="EI51" s="47"/>
      <c r="EJ51" s="47"/>
      <c r="EK51" s="47"/>
      <c r="EL51" s="47"/>
      <c r="EM51" s="47"/>
      <c r="EN51" s="47"/>
      <c r="EO51" s="47"/>
      <c r="EP51" s="47"/>
      <c r="EQ51" s="47"/>
      <c r="ER51" s="47"/>
      <c r="ES51" s="47"/>
      <c r="ET51" s="47"/>
      <c r="EU51" s="47"/>
      <c r="EV51" s="47"/>
      <c r="EW51" s="47"/>
      <c r="EX51" s="47"/>
      <c r="EY51" s="47"/>
      <c r="EZ51" s="47"/>
      <c r="FA51" s="47"/>
    </row>
    <row r="52" spans="1:157" s="39" customFormat="1" ht="15" hidden="1" customHeight="1" x14ac:dyDescent="0.25">
      <c r="A52" s="47"/>
      <c r="B52" s="47"/>
      <c r="C52" s="47"/>
      <c r="D52" s="47"/>
      <c r="E52" s="47"/>
      <c r="F52" s="47"/>
      <c r="G52" s="367"/>
      <c r="H52" s="418"/>
      <c r="I52" s="283"/>
      <c r="J52" s="367"/>
      <c r="K52" s="47"/>
      <c r="L52" s="47"/>
      <c r="M52" s="47"/>
      <c r="N52" s="47"/>
      <c r="O52" s="47"/>
      <c r="P52" s="47"/>
      <c r="Q52" s="47"/>
      <c r="R52" s="418"/>
      <c r="S52" s="47"/>
      <c r="T52" s="418"/>
      <c r="U52" s="394" t="s">
        <v>26</v>
      </c>
      <c r="V52" s="338"/>
      <c r="W52" s="338" t="s">
        <v>25</v>
      </c>
      <c r="X52" s="351"/>
      <c r="Y52" s="338" t="s">
        <v>26</v>
      </c>
      <c r="Z52" s="338"/>
      <c r="AA52" s="338" t="s">
        <v>25</v>
      </c>
      <c r="AB52" s="338"/>
      <c r="AC52" s="338" t="s">
        <v>26</v>
      </c>
      <c r="AD52" s="338"/>
      <c r="AE52" s="338" t="s">
        <v>25</v>
      </c>
      <c r="AF52" s="351"/>
      <c r="AG52" s="338" t="s">
        <v>68</v>
      </c>
      <c r="AH52" s="338"/>
      <c r="AI52" s="353" t="s">
        <v>69</v>
      </c>
      <c r="AJ52" s="354"/>
      <c r="AK52" s="338" t="s">
        <v>26</v>
      </c>
      <c r="AL52" s="338"/>
      <c r="AM52" s="338" t="s">
        <v>25</v>
      </c>
      <c r="AN52" s="338"/>
      <c r="AO52" s="338" t="s">
        <v>26</v>
      </c>
      <c r="AP52" s="338"/>
      <c r="AQ52" s="338" t="s">
        <v>25</v>
      </c>
      <c r="AR52" s="351"/>
      <c r="AS52" s="338" t="s">
        <v>68</v>
      </c>
      <c r="AT52" s="338"/>
      <c r="AU52" s="353" t="s">
        <v>69</v>
      </c>
      <c r="AV52" s="354"/>
      <c r="AW52" s="338" t="s">
        <v>68</v>
      </c>
      <c r="AX52" s="338"/>
      <c r="AY52" s="353" t="s">
        <v>69</v>
      </c>
      <c r="AZ52" s="354"/>
      <c r="BA52" s="338"/>
      <c r="BB52" s="338"/>
      <c r="BC52" s="338" t="s">
        <v>26</v>
      </c>
      <c r="BD52" s="338"/>
      <c r="BE52" s="338" t="s">
        <v>25</v>
      </c>
      <c r="BF52" s="351"/>
      <c r="BG52" s="338" t="s">
        <v>26</v>
      </c>
      <c r="BH52" s="338"/>
      <c r="BI52" s="338" t="s">
        <v>25</v>
      </c>
      <c r="BJ52" s="351"/>
      <c r="BK52" s="338" t="s">
        <v>68</v>
      </c>
      <c r="BL52" s="338"/>
      <c r="BM52" s="353" t="s">
        <v>69</v>
      </c>
      <c r="BN52" s="354"/>
      <c r="BO52" s="394"/>
      <c r="BP52" s="351"/>
      <c r="BQ52" s="473"/>
      <c r="BR52" s="350"/>
      <c r="BS52" s="47"/>
      <c r="BT52" s="47"/>
      <c r="BU52" s="47"/>
      <c r="BV52" s="291" t="s">
        <v>211</v>
      </c>
      <c r="BW52" s="291"/>
      <c r="BX52" s="291"/>
      <c r="BY52" s="395"/>
      <c r="BZ52" s="475" t="str">
        <f>D18</f>
        <v>Plastic</v>
      </c>
      <c r="CA52" s="476"/>
      <c r="CB52" s="476"/>
      <c r="CC52" s="476"/>
      <c r="CD52" s="476"/>
      <c r="CE52" s="47"/>
      <c r="CF52" s="47"/>
      <c r="CG52" s="82" t="s">
        <v>212</v>
      </c>
      <c r="CH52" s="76">
        <f ca="1">P56</f>
        <v>1</v>
      </c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126"/>
      <c r="DE52"/>
      <c r="DF52"/>
      <c r="DG52" s="47"/>
      <c r="DH52" s="89"/>
      <c r="DI52"/>
      <c r="DJ52"/>
      <c r="DK52" s="47"/>
      <c r="DL52"/>
      <c r="DM52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  <c r="DY52" s="47"/>
      <c r="DZ52" s="47"/>
      <c r="EA52" s="47"/>
      <c r="EB52" s="47"/>
      <c r="EC52" s="47"/>
      <c r="ED52" s="47"/>
      <c r="EE52" s="47"/>
      <c r="EF52"/>
      <c r="EG52"/>
      <c r="EH52" s="47"/>
      <c r="EI52" s="47"/>
      <c r="EJ52" s="47"/>
      <c r="EK52" s="47"/>
      <c r="EL52" s="47"/>
      <c r="EM52" s="47"/>
      <c r="EN52" s="47"/>
      <c r="EO52" s="47"/>
      <c r="EP52" s="47"/>
      <c r="EQ52" s="47"/>
      <c r="ER52" s="47"/>
      <c r="ES52" s="47"/>
      <c r="ET52" s="47"/>
      <c r="EU52" s="47"/>
      <c r="EV52" s="47"/>
      <c r="EW52" s="47"/>
      <c r="EX52" s="47"/>
      <c r="EY52" s="47"/>
      <c r="EZ52" s="47"/>
      <c r="FA52" s="47"/>
    </row>
    <row r="53" spans="1:157" s="39" customFormat="1" ht="15" hidden="1" customHeight="1" x14ac:dyDescent="0.25">
      <c r="A53" s="109"/>
      <c r="B53" s="109"/>
      <c r="C53" s="47"/>
      <c r="D53" s="47"/>
      <c r="E53" s="47"/>
      <c r="F53" s="47"/>
      <c r="G53" s="367"/>
      <c r="H53" s="418"/>
      <c r="I53" s="283"/>
      <c r="J53" s="367"/>
      <c r="K53" s="47"/>
      <c r="L53" s="47"/>
      <c r="M53" s="47"/>
      <c r="N53" s="47"/>
      <c r="O53" s="47"/>
      <c r="P53" s="47"/>
      <c r="Q53" s="47"/>
      <c r="R53" s="418"/>
      <c r="S53" s="47"/>
      <c r="T53" s="418"/>
      <c r="U53" s="394"/>
      <c r="V53" s="338"/>
      <c r="W53" s="338"/>
      <c r="X53" s="351"/>
      <c r="Y53" s="338"/>
      <c r="Z53" s="338"/>
      <c r="AA53" s="338"/>
      <c r="AB53" s="338"/>
      <c r="AC53" s="338"/>
      <c r="AD53" s="338"/>
      <c r="AE53" s="338"/>
      <c r="AF53" s="351"/>
      <c r="AG53" s="338"/>
      <c r="AH53" s="338"/>
      <c r="AI53" s="353"/>
      <c r="AJ53" s="354"/>
      <c r="AK53" s="338"/>
      <c r="AL53" s="338"/>
      <c r="AM53" s="338"/>
      <c r="AN53" s="338"/>
      <c r="AO53" s="338"/>
      <c r="AP53" s="338"/>
      <c r="AQ53" s="338"/>
      <c r="AR53" s="351"/>
      <c r="AS53" s="338"/>
      <c r="AT53" s="338"/>
      <c r="AU53" s="353"/>
      <c r="AV53" s="354"/>
      <c r="AW53" s="338"/>
      <c r="AX53" s="338"/>
      <c r="AY53" s="353"/>
      <c r="AZ53" s="354"/>
      <c r="BA53" s="338"/>
      <c r="BB53" s="338"/>
      <c r="BC53" s="338"/>
      <c r="BD53" s="338"/>
      <c r="BE53" s="338"/>
      <c r="BF53" s="351"/>
      <c r="BG53" s="338"/>
      <c r="BH53" s="338"/>
      <c r="BI53" s="338"/>
      <c r="BJ53" s="351"/>
      <c r="BK53" s="338"/>
      <c r="BL53" s="338"/>
      <c r="BM53" s="353"/>
      <c r="BN53" s="354"/>
      <c r="BO53" s="394"/>
      <c r="BP53" s="351"/>
      <c r="BQ53" s="473"/>
      <c r="BR53" s="350"/>
      <c r="BS53" s="47"/>
      <c r="BT53" s="47"/>
      <c r="BU53" s="47"/>
      <c r="BV53" s="477" t="s">
        <v>213</v>
      </c>
      <c r="BW53" s="477"/>
      <c r="BX53" s="477"/>
      <c r="BY53" s="478"/>
      <c r="BZ53" s="474">
        <f>D20</f>
        <v>0</v>
      </c>
      <c r="CA53" s="286"/>
      <c r="CB53" s="286"/>
      <c r="CC53" s="286"/>
      <c r="CD53" s="286"/>
      <c r="CE53" s="47"/>
      <c r="CF53" s="47"/>
      <c r="CG53" s="82" t="s">
        <v>214</v>
      </c>
      <c r="CH53" s="76">
        <f ca="1">Q56</f>
        <v>0</v>
      </c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126"/>
      <c r="DE53"/>
      <c r="DF53"/>
      <c r="DG53" s="47"/>
      <c r="DH53" s="89"/>
      <c r="DI53"/>
      <c r="DJ53"/>
      <c r="DK53" s="47"/>
      <c r="DL53" s="132"/>
      <c r="DM53" s="132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132"/>
      <c r="EG53" s="132"/>
      <c r="EH53" s="47"/>
      <c r="EI53" s="47"/>
      <c r="EJ53" s="47"/>
      <c r="EK53" s="47"/>
      <c r="EL53" s="47"/>
      <c r="EM53" s="47"/>
      <c r="EN53" s="47"/>
      <c r="EO53" s="47"/>
      <c r="EP53" s="47"/>
      <c r="EQ53" s="47"/>
      <c r="ER53" s="47"/>
      <c r="ES53" s="47"/>
      <c r="ET53" s="47"/>
      <c r="EU53" s="47"/>
      <c r="EV53" s="47"/>
      <c r="EW53" s="47"/>
      <c r="EX53" s="47"/>
      <c r="EY53" s="47"/>
      <c r="EZ53" s="47"/>
      <c r="FA53" s="47"/>
    </row>
    <row r="54" spans="1:157" s="39" customFormat="1" ht="15" hidden="1" customHeight="1" x14ac:dyDescent="0.25">
      <c r="A54" s="260" t="s">
        <v>360</v>
      </c>
      <c r="B54" s="260"/>
      <c r="C54" s="260"/>
      <c r="D54" s="260"/>
      <c r="E54" s="260"/>
      <c r="F54" s="260"/>
      <c r="G54" s="367"/>
      <c r="H54" s="418"/>
      <c r="I54" s="283"/>
      <c r="J54" s="367"/>
      <c r="K54" s="47"/>
      <c r="L54" s="47"/>
      <c r="M54" s="47"/>
      <c r="N54" s="47"/>
      <c r="O54" s="47"/>
      <c r="P54" s="47"/>
      <c r="Q54" s="47"/>
      <c r="R54" s="418"/>
      <c r="S54" s="47"/>
      <c r="T54" s="418"/>
      <c r="U54" s="394"/>
      <c r="V54" s="338"/>
      <c r="W54" s="338"/>
      <c r="X54" s="351"/>
      <c r="Y54" s="338"/>
      <c r="Z54" s="338"/>
      <c r="AA54" s="338"/>
      <c r="AB54" s="338"/>
      <c r="AC54" s="338"/>
      <c r="AD54" s="338"/>
      <c r="AE54" s="338"/>
      <c r="AF54" s="351"/>
      <c r="AG54" s="338"/>
      <c r="AH54" s="338"/>
      <c r="AI54" s="353"/>
      <c r="AJ54" s="354"/>
      <c r="AK54" s="338"/>
      <c r="AL54" s="338"/>
      <c r="AM54" s="338"/>
      <c r="AN54" s="338"/>
      <c r="AO54" s="338"/>
      <c r="AP54" s="338"/>
      <c r="AQ54" s="338"/>
      <c r="AR54" s="351"/>
      <c r="AS54" s="338"/>
      <c r="AT54" s="338"/>
      <c r="AU54" s="353"/>
      <c r="AV54" s="354"/>
      <c r="AW54" s="338"/>
      <c r="AX54" s="338"/>
      <c r="AY54" s="353"/>
      <c r="AZ54" s="354"/>
      <c r="BA54" s="338"/>
      <c r="BB54" s="338"/>
      <c r="BC54" s="338"/>
      <c r="BD54" s="338"/>
      <c r="BE54" s="338"/>
      <c r="BF54" s="351"/>
      <c r="BG54" s="338"/>
      <c r="BH54" s="338"/>
      <c r="BI54" s="338"/>
      <c r="BJ54" s="351"/>
      <c r="BK54" s="338"/>
      <c r="BL54" s="338"/>
      <c r="BM54" s="353"/>
      <c r="BN54" s="354"/>
      <c r="BO54" s="394"/>
      <c r="BP54" s="351"/>
      <c r="BQ54" s="473"/>
      <c r="BR54" s="350"/>
      <c r="BS54" s="47"/>
      <c r="BT54" s="47"/>
      <c r="BU54" s="47"/>
      <c r="BV54" s="477" t="s">
        <v>215</v>
      </c>
      <c r="BW54" s="477"/>
      <c r="BX54" s="477"/>
      <c r="BY54" s="478"/>
      <c r="BZ54" s="474" t="s">
        <v>11</v>
      </c>
      <c r="CA54" s="286"/>
      <c r="CB54" s="286"/>
      <c r="CC54" s="286"/>
      <c r="CD54" s="286"/>
      <c r="CE54" s="47"/>
      <c r="CF54" s="47"/>
      <c r="CG54" s="82" t="s">
        <v>216</v>
      </c>
      <c r="CH54" s="76">
        <f ca="1">R56</f>
        <v>1</v>
      </c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126"/>
      <c r="DE54"/>
      <c r="DF54"/>
      <c r="DG54" s="47"/>
      <c r="DH54" s="89"/>
      <c r="DI54"/>
      <c r="DJ54"/>
      <c r="DK54" s="47"/>
      <c r="DL54"/>
      <c r="DM54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/>
      <c r="EG54"/>
      <c r="EH54" s="47"/>
      <c r="EI54" s="47"/>
      <c r="EJ54" s="47"/>
      <c r="EK54" s="47"/>
      <c r="EL54" s="47"/>
      <c r="EM54" s="47"/>
      <c r="EN54" s="47"/>
      <c r="EO54" s="47"/>
      <c r="EP54" s="47"/>
      <c r="EQ54" s="47"/>
      <c r="ER54" s="47"/>
      <c r="ES54" s="47"/>
      <c r="ET54" s="47"/>
      <c r="EU54" s="47"/>
      <c r="EV54" s="47"/>
      <c r="EW54" s="47"/>
      <c r="EX54" s="47"/>
      <c r="EY54" s="47"/>
      <c r="EZ54" s="47"/>
      <c r="FA54" s="47"/>
    </row>
    <row r="55" spans="1:157" s="39" customFormat="1" ht="15.75" hidden="1" customHeight="1" thickBot="1" x14ac:dyDescent="0.3">
      <c r="A55" s="420"/>
      <c r="B55" s="420"/>
      <c r="C55" s="420"/>
      <c r="D55" s="420"/>
      <c r="E55" s="420"/>
      <c r="F55" s="420"/>
      <c r="G55" s="368"/>
      <c r="H55" s="419"/>
      <c r="I55" s="284"/>
      <c r="J55" s="368"/>
      <c r="K55" s="133" t="s">
        <v>59</v>
      </c>
      <c r="L55" s="133" t="s">
        <v>60</v>
      </c>
      <c r="M55" s="133" t="s">
        <v>61</v>
      </c>
      <c r="N55" s="133" t="s">
        <v>62</v>
      </c>
      <c r="O55" s="133" t="s">
        <v>63</v>
      </c>
      <c r="P55" s="133" t="s">
        <v>64</v>
      </c>
      <c r="Q55" s="133" t="s">
        <v>2</v>
      </c>
      <c r="R55" s="419"/>
      <c r="S55" s="133" t="s">
        <v>66</v>
      </c>
      <c r="T55" s="419"/>
      <c r="U55" s="366" t="s">
        <v>28</v>
      </c>
      <c r="V55" s="279"/>
      <c r="W55" s="279" t="s">
        <v>29</v>
      </c>
      <c r="X55" s="280"/>
      <c r="Y55" s="279" t="s">
        <v>30</v>
      </c>
      <c r="Z55" s="279"/>
      <c r="AA55" s="279" t="s">
        <v>31</v>
      </c>
      <c r="AB55" s="279"/>
      <c r="AC55" s="279" t="s">
        <v>32</v>
      </c>
      <c r="AD55" s="279"/>
      <c r="AE55" s="279" t="s">
        <v>33</v>
      </c>
      <c r="AF55" s="280"/>
      <c r="AG55" s="279" t="s">
        <v>34</v>
      </c>
      <c r="AH55" s="279"/>
      <c r="AI55" s="279" t="s">
        <v>35</v>
      </c>
      <c r="AJ55" s="280"/>
      <c r="AK55" s="279" t="s">
        <v>36</v>
      </c>
      <c r="AL55" s="279"/>
      <c r="AM55" s="279" t="s">
        <v>37</v>
      </c>
      <c r="AN55" s="279"/>
      <c r="AO55" s="279" t="s">
        <v>38</v>
      </c>
      <c r="AP55" s="279"/>
      <c r="AQ55" s="279" t="s">
        <v>39</v>
      </c>
      <c r="AR55" s="280"/>
      <c r="AS55" s="279" t="s">
        <v>40</v>
      </c>
      <c r="AT55" s="279"/>
      <c r="AU55" s="279" t="s">
        <v>41</v>
      </c>
      <c r="AV55" s="280"/>
      <c r="AW55" s="279" t="s">
        <v>42</v>
      </c>
      <c r="AX55" s="279"/>
      <c r="AY55" s="279" t="s">
        <v>43</v>
      </c>
      <c r="AZ55" s="280"/>
      <c r="BA55" s="279" t="s">
        <v>44</v>
      </c>
      <c r="BB55" s="279"/>
      <c r="BC55" s="279" t="s">
        <v>45</v>
      </c>
      <c r="BD55" s="279"/>
      <c r="BE55" s="279" t="s">
        <v>46</v>
      </c>
      <c r="BF55" s="280"/>
      <c r="BG55" s="279" t="s">
        <v>47</v>
      </c>
      <c r="BH55" s="279"/>
      <c r="BI55" s="279" t="s">
        <v>48</v>
      </c>
      <c r="BJ55" s="280"/>
      <c r="BK55" s="279" t="s">
        <v>49</v>
      </c>
      <c r="BL55" s="279"/>
      <c r="BM55" s="279" t="s">
        <v>50</v>
      </c>
      <c r="BN55" s="280"/>
      <c r="BO55" s="366" t="s">
        <v>51</v>
      </c>
      <c r="BP55" s="280"/>
      <c r="BQ55" s="366" t="s">
        <v>217</v>
      </c>
      <c r="BR55" s="280"/>
      <c r="BS55" s="47"/>
      <c r="BT55" s="47"/>
      <c r="BU55" s="47"/>
      <c r="BV55" s="291" t="s">
        <v>218</v>
      </c>
      <c r="BW55" s="291"/>
      <c r="BX55" s="291"/>
      <c r="BY55" s="395"/>
      <c r="BZ55" s="396" t="s">
        <v>11</v>
      </c>
      <c r="CA55" s="397"/>
      <c r="CB55" s="397"/>
      <c r="CC55" s="397"/>
      <c r="CD55" s="397"/>
      <c r="CE55" s="47"/>
      <c r="CF55" s="47"/>
      <c r="CG55" s="82" t="s">
        <v>219</v>
      </c>
      <c r="CH55" s="76">
        <f ca="1">S56</f>
        <v>1</v>
      </c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126"/>
      <c r="DE55"/>
      <c r="DF55"/>
      <c r="DG55" s="47"/>
      <c r="DH55" s="89"/>
      <c r="DI55"/>
      <c r="DJ55"/>
      <c r="DK55" s="47"/>
      <c r="DL55"/>
      <c r="DM55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/>
      <c r="EG55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</row>
    <row r="56" spans="1:157" s="39" customFormat="1" ht="16.5" hidden="1" customHeight="1" thickTop="1" thickBot="1" x14ac:dyDescent="0.3">
      <c r="A56" s="415" t="s">
        <v>77</v>
      </c>
      <c r="B56" s="415"/>
      <c r="C56" s="415"/>
      <c r="D56" s="415"/>
      <c r="E56" s="415"/>
      <c r="F56" s="415"/>
      <c r="G56" s="416">
        <f ca="1">SUM(H58:H79)</f>
        <v>1</v>
      </c>
      <c r="H56" s="417"/>
      <c r="I56" s="134"/>
      <c r="J56" s="135" cm="1">
        <f t="array" aca="1" ref="J56:BR56" ca="1">OFFSET(J57:BR57,G56,0,1,61)</f>
        <v>1</v>
      </c>
      <c r="K56" s="136">
        <f ca="1"/>
        <v>1</v>
      </c>
      <c r="L56" s="133">
        <f ca="1"/>
        <v>1</v>
      </c>
      <c r="M56" s="133">
        <f ca="1"/>
        <v>1</v>
      </c>
      <c r="N56" s="133">
        <f ca="1"/>
        <v>1</v>
      </c>
      <c r="O56" s="133">
        <f ca="1"/>
        <v>1</v>
      </c>
      <c r="P56" s="133">
        <f ca="1"/>
        <v>1</v>
      </c>
      <c r="Q56" s="133">
        <f ca="1"/>
        <v>0</v>
      </c>
      <c r="R56" s="133">
        <f ca="1"/>
        <v>1</v>
      </c>
      <c r="S56" s="133">
        <f ca="1"/>
        <v>1</v>
      </c>
      <c r="T56" s="133">
        <f ca="1"/>
        <v>0</v>
      </c>
      <c r="U56" s="42">
        <f ca="1"/>
        <v>0</v>
      </c>
      <c r="V56" s="137">
        <f ca="1"/>
        <v>0</v>
      </c>
      <c r="W56" s="138">
        <f ca="1"/>
        <v>3.02</v>
      </c>
      <c r="X56" s="139">
        <f ca="1"/>
        <v>0</v>
      </c>
      <c r="Y56" s="44">
        <f ca="1"/>
        <v>-7.2</v>
      </c>
      <c r="Z56" s="140">
        <f ca="1"/>
        <v>0</v>
      </c>
      <c r="AA56" s="43">
        <f ca="1"/>
        <v>-6.9</v>
      </c>
      <c r="AB56" s="140">
        <f ca="1"/>
        <v>0</v>
      </c>
      <c r="AC56" s="138">
        <f ca="1"/>
        <v>0.75</v>
      </c>
      <c r="AD56" s="141">
        <f ca="1"/>
        <v>0</v>
      </c>
      <c r="AE56" s="138">
        <f ca="1"/>
        <v>1.45</v>
      </c>
      <c r="AF56" s="141">
        <f ca="1"/>
        <v>0</v>
      </c>
      <c r="AG56" s="142">
        <f ca="1"/>
        <v>2</v>
      </c>
      <c r="AH56" s="141">
        <f ca="1"/>
        <v>0</v>
      </c>
      <c r="AI56" s="138">
        <f ca="1"/>
        <v>1</v>
      </c>
      <c r="AJ56" s="141">
        <f ca="1"/>
        <v>0</v>
      </c>
      <c r="AK56" s="142">
        <f ca="1"/>
        <v>2</v>
      </c>
      <c r="AL56" s="141">
        <f ca="1"/>
        <v>0</v>
      </c>
      <c r="AM56" s="138">
        <f ca="1"/>
        <v>0</v>
      </c>
      <c r="AN56" s="141">
        <f ca="1"/>
        <v>0</v>
      </c>
      <c r="AO56" s="138">
        <f ca="1"/>
        <v>1</v>
      </c>
      <c r="AP56" s="141">
        <f ca="1"/>
        <v>0</v>
      </c>
      <c r="AQ56" s="138">
        <f ca="1"/>
        <v>0</v>
      </c>
      <c r="AR56" s="141">
        <f ca="1"/>
        <v>0</v>
      </c>
      <c r="AS56" s="142">
        <f ca="1"/>
        <v>1</v>
      </c>
      <c r="AT56" s="141">
        <f ca="1"/>
        <v>0</v>
      </c>
      <c r="AU56" s="138">
        <f ca="1"/>
        <v>0</v>
      </c>
      <c r="AV56" s="141">
        <f ca="1"/>
        <v>0</v>
      </c>
      <c r="AW56" s="142">
        <f ca="1"/>
        <v>1</v>
      </c>
      <c r="AX56" s="141">
        <f ca="1"/>
        <v>0</v>
      </c>
      <c r="AY56" s="138">
        <f ca="1"/>
        <v>0</v>
      </c>
      <c r="AZ56" s="141">
        <f ca="1"/>
        <v>0</v>
      </c>
      <c r="BA56" s="142">
        <f ca="1"/>
        <v>6.5</v>
      </c>
      <c r="BB56" s="141">
        <f ca="1"/>
        <v>0</v>
      </c>
      <c r="BC56" s="138">
        <f ca="1"/>
        <v>4</v>
      </c>
      <c r="BD56" s="141">
        <f ca="1"/>
        <v>0</v>
      </c>
      <c r="BE56" s="138">
        <f ca="1"/>
        <v>0</v>
      </c>
      <c r="BF56" s="141">
        <f ca="1"/>
        <v>0</v>
      </c>
      <c r="BG56" s="142">
        <f ca="1"/>
        <v>2</v>
      </c>
      <c r="BH56" s="141">
        <f ca="1"/>
        <v>0</v>
      </c>
      <c r="BI56" s="138">
        <f ca="1"/>
        <v>1</v>
      </c>
      <c r="BJ56" s="141">
        <f ca="1"/>
        <v>0</v>
      </c>
      <c r="BK56" s="142">
        <f ca="1"/>
        <v>8</v>
      </c>
      <c r="BL56" s="141">
        <f ca="1"/>
        <v>0</v>
      </c>
      <c r="BM56" s="138">
        <f ca="1"/>
        <v>2.9</v>
      </c>
      <c r="BN56" s="141">
        <f ca="1"/>
        <v>0</v>
      </c>
      <c r="BO56" s="45">
        <f ca="1"/>
        <v>1.5</v>
      </c>
      <c r="BP56" s="83">
        <f ca="1"/>
        <v>0</v>
      </c>
      <c r="BQ56" s="45">
        <f ca="1"/>
        <v>0</v>
      </c>
      <c r="BR56" s="83">
        <f ca="1"/>
        <v>0</v>
      </c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126"/>
      <c r="DE56"/>
      <c r="DF56"/>
      <c r="DG56" s="47"/>
      <c r="DH56" s="89"/>
      <c r="DI56"/>
      <c r="DJ56"/>
      <c r="DK56" s="47"/>
      <c r="DL56" s="143"/>
      <c r="DM56" s="143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143"/>
      <c r="EG56" s="143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</row>
    <row r="57" spans="1:157" s="39" customFormat="1" ht="4.5" hidden="1" customHeight="1" thickTop="1" thickBot="1" x14ac:dyDescent="0.3">
      <c r="A57" s="421"/>
      <c r="B57" s="421"/>
      <c r="C57" s="421"/>
      <c r="D57" s="421"/>
      <c r="E57" s="421"/>
      <c r="F57" s="421"/>
      <c r="G57" s="144"/>
      <c r="H57" s="145"/>
      <c r="I57" s="146"/>
      <c r="J57" s="146"/>
      <c r="K57" s="147"/>
      <c r="L57" s="146"/>
      <c r="M57" s="146"/>
      <c r="N57" s="146"/>
      <c r="O57" s="146"/>
      <c r="P57" s="146"/>
      <c r="Q57" s="146"/>
      <c r="R57" s="146"/>
      <c r="S57" s="146"/>
      <c r="T57" s="146"/>
      <c r="U57" s="471"/>
      <c r="V57" s="472"/>
      <c r="W57" s="352"/>
      <c r="X57" s="355"/>
      <c r="Y57" s="471"/>
      <c r="Z57" s="472"/>
      <c r="AA57" s="472"/>
      <c r="AB57" s="472"/>
      <c r="AC57" s="352"/>
      <c r="AD57" s="352"/>
      <c r="AE57" s="352"/>
      <c r="AF57" s="355"/>
      <c r="AG57" s="352"/>
      <c r="AH57" s="352"/>
      <c r="AI57" s="352"/>
      <c r="AJ57" s="355"/>
      <c r="AK57" s="352"/>
      <c r="AL57" s="352"/>
      <c r="AM57" s="352"/>
      <c r="AN57" s="352"/>
      <c r="AO57" s="352"/>
      <c r="AP57" s="352"/>
      <c r="AQ57" s="352"/>
      <c r="AR57" s="355"/>
      <c r="AS57" s="352"/>
      <c r="AT57" s="352"/>
      <c r="AU57" s="352"/>
      <c r="AV57" s="355"/>
      <c r="AW57" s="352"/>
      <c r="AX57" s="352"/>
      <c r="AY57" s="352"/>
      <c r="AZ57" s="355"/>
      <c r="BA57" s="352"/>
      <c r="BB57" s="352"/>
      <c r="BC57" s="352"/>
      <c r="BD57" s="352"/>
      <c r="BE57" s="352"/>
      <c r="BF57" s="355"/>
      <c r="BG57" s="352"/>
      <c r="BH57" s="352"/>
      <c r="BI57" s="352"/>
      <c r="BJ57" s="355"/>
      <c r="BK57" s="352"/>
      <c r="BL57" s="352"/>
      <c r="BM57" s="352"/>
      <c r="BN57" s="355"/>
      <c r="BO57" s="84"/>
      <c r="BP57" s="85"/>
      <c r="BQ57" s="84"/>
      <c r="BR57" s="85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M57" s="47"/>
      <c r="EN57" s="47"/>
      <c r="EO57" s="47"/>
      <c r="EP57" s="47"/>
      <c r="EQ57" s="47"/>
      <c r="ER57" s="47"/>
      <c r="ES57" s="47"/>
      <c r="ET57" s="47"/>
      <c r="EU57" s="47"/>
      <c r="EV57" s="47"/>
      <c r="EW57" s="47"/>
      <c r="EX57" s="47"/>
      <c r="EY57" s="47"/>
      <c r="EZ57" s="47"/>
      <c r="FA57" s="47"/>
    </row>
    <row r="58" spans="1:157" s="39" customFormat="1" ht="16.5" hidden="1" customHeight="1" thickTop="1" thickBot="1" x14ac:dyDescent="0.3">
      <c r="A58" s="281" t="str">
        <f ca="1">EW122</f>
        <v>FMS (Shuttle)</v>
      </c>
      <c r="B58" s="281"/>
      <c r="C58" s="281"/>
      <c r="D58" s="281"/>
      <c r="E58" s="281"/>
      <c r="F58" s="281"/>
      <c r="G58" s="55">
        <v>1</v>
      </c>
      <c r="H58" s="148">
        <f ca="1">IF(A58=$D$8,G58,0)</f>
        <v>1</v>
      </c>
      <c r="I58" s="47"/>
      <c r="J58" s="55">
        <v>1</v>
      </c>
      <c r="K58" s="47">
        <v>1</v>
      </c>
      <c r="L58" s="47">
        <v>1</v>
      </c>
      <c r="M58" s="47">
        <v>1</v>
      </c>
      <c r="N58" s="47">
        <v>1</v>
      </c>
      <c r="O58" s="47">
        <v>1</v>
      </c>
      <c r="P58" s="47">
        <v>1</v>
      </c>
      <c r="Q58" s="47"/>
      <c r="R58" s="47">
        <v>1</v>
      </c>
      <c r="S58" s="47">
        <v>1</v>
      </c>
      <c r="T58" s="47"/>
      <c r="U58" s="375">
        <v>0</v>
      </c>
      <c r="V58" s="369"/>
      <c r="W58" s="369">
        <v>3.02</v>
      </c>
      <c r="X58" s="376"/>
      <c r="Y58" s="375">
        <v>-7.2</v>
      </c>
      <c r="Z58" s="369"/>
      <c r="AA58" s="369">
        <v>-6.9</v>
      </c>
      <c r="AB58" s="369"/>
      <c r="AC58" s="369">
        <v>0.75</v>
      </c>
      <c r="AD58" s="369"/>
      <c r="AE58" s="369">
        <v>1.45</v>
      </c>
      <c r="AF58" s="376"/>
      <c r="AG58" s="375">
        <v>2</v>
      </c>
      <c r="AH58" s="369"/>
      <c r="AI58" s="369">
        <v>1</v>
      </c>
      <c r="AJ58" s="376"/>
      <c r="AK58" s="375">
        <v>2</v>
      </c>
      <c r="AL58" s="369"/>
      <c r="AM58" s="369">
        <v>0</v>
      </c>
      <c r="AN58" s="369"/>
      <c r="AO58" s="369">
        <v>1</v>
      </c>
      <c r="AP58" s="369"/>
      <c r="AQ58" s="369">
        <v>0</v>
      </c>
      <c r="AR58" s="376"/>
      <c r="AS58" s="375">
        <v>1</v>
      </c>
      <c r="AT58" s="369"/>
      <c r="AU58" s="377">
        <v>0</v>
      </c>
      <c r="AV58" s="393"/>
      <c r="AW58" s="375">
        <v>1</v>
      </c>
      <c r="AX58" s="369"/>
      <c r="AY58" s="369">
        <v>0</v>
      </c>
      <c r="AZ58" s="376"/>
      <c r="BA58" s="402">
        <v>6.5</v>
      </c>
      <c r="BB58" s="403"/>
      <c r="BC58" s="403">
        <v>4</v>
      </c>
      <c r="BD58" s="403"/>
      <c r="BE58" s="403"/>
      <c r="BF58" s="403"/>
      <c r="BG58" s="375">
        <v>2</v>
      </c>
      <c r="BH58" s="369"/>
      <c r="BI58" s="369">
        <v>1</v>
      </c>
      <c r="BJ58" s="376"/>
      <c r="BK58" s="375">
        <v>8</v>
      </c>
      <c r="BL58" s="369"/>
      <c r="BM58" s="369">
        <v>2.9</v>
      </c>
      <c r="BN58" s="376"/>
      <c r="BO58" s="276">
        <v>1.5</v>
      </c>
      <c r="BP58" s="278"/>
      <c r="BQ58" s="276">
        <v>0</v>
      </c>
      <c r="BR58" s="278"/>
      <c r="BS58" s="47"/>
      <c r="BT58" s="47"/>
      <c r="BU58" s="47"/>
      <c r="BV58" s="389" t="s">
        <v>58</v>
      </c>
      <c r="BW58" s="390"/>
      <c r="BX58" s="398">
        <f>IF(D14=BA112,BX59,IF(D14=BA113,BX60,BX61))</f>
        <v>7.9130000000000003</v>
      </c>
      <c r="BY58" s="392"/>
      <c r="BZ58" s="399" t="s">
        <v>220</v>
      </c>
      <c r="CA58" s="370"/>
      <c r="CB58" s="370"/>
      <c r="CC58" s="370"/>
      <c r="CD58" s="370"/>
      <c r="CE58" s="370"/>
      <c r="CF58" s="371"/>
      <c r="CG58" s="47"/>
      <c r="CH58" s="338" t="s">
        <v>221</v>
      </c>
      <c r="CI58" s="338"/>
      <c r="CJ58" s="338" t="s">
        <v>222</v>
      </c>
      <c r="CK58" s="338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</row>
    <row r="59" spans="1:157" s="39" customFormat="1" ht="15" hidden="1" customHeight="1" thickTop="1" x14ac:dyDescent="0.25">
      <c r="A59" s="281" t="str">
        <f ca="1">EW123</f>
        <v>FMS Plus</v>
      </c>
      <c r="B59" s="281"/>
      <c r="C59" s="281"/>
      <c r="D59" s="281"/>
      <c r="E59" s="281"/>
      <c r="F59" s="282"/>
      <c r="G59" s="55">
        <f>G58+1</f>
        <v>2</v>
      </c>
      <c r="H59" s="148">
        <f ca="1">IF(A59=$D$8,G59,0)</f>
        <v>0</v>
      </c>
      <c r="I59" s="47"/>
      <c r="J59" s="55">
        <v>1</v>
      </c>
      <c r="K59" s="47">
        <v>2</v>
      </c>
      <c r="L59" s="47">
        <v>2</v>
      </c>
      <c r="M59" s="47">
        <v>2</v>
      </c>
      <c r="N59" s="47"/>
      <c r="O59" s="47">
        <v>2</v>
      </c>
      <c r="P59" s="47"/>
      <c r="Q59" s="47"/>
      <c r="R59" s="47"/>
      <c r="S59" s="47">
        <v>2</v>
      </c>
      <c r="T59" s="47"/>
      <c r="U59" s="361">
        <v>0</v>
      </c>
      <c r="V59" s="359"/>
      <c r="W59" s="359">
        <v>-1.5</v>
      </c>
      <c r="X59" s="360"/>
      <c r="Y59" s="361">
        <v>-2.5499999999999998</v>
      </c>
      <c r="Z59" s="359"/>
      <c r="AA59" s="359">
        <v>-1.87</v>
      </c>
      <c r="AB59" s="359"/>
      <c r="AC59" s="359"/>
      <c r="AD59" s="359"/>
      <c r="AE59" s="359"/>
      <c r="AF59" s="360"/>
      <c r="AG59" s="361">
        <v>1</v>
      </c>
      <c r="AH59" s="359"/>
      <c r="AI59" s="359">
        <v>2</v>
      </c>
      <c r="AJ59" s="360"/>
      <c r="AK59" s="276">
        <v>0</v>
      </c>
      <c r="AL59" s="277"/>
      <c r="AM59" s="277"/>
      <c r="AN59" s="277"/>
      <c r="AO59" s="277"/>
      <c r="AP59" s="277"/>
      <c r="AQ59" s="277"/>
      <c r="AR59" s="278"/>
      <c r="AS59" s="361">
        <v>0</v>
      </c>
      <c r="AT59" s="359"/>
      <c r="AU59" s="511">
        <v>1</v>
      </c>
      <c r="AV59" s="512"/>
      <c r="AW59" s="276">
        <v>1</v>
      </c>
      <c r="AX59" s="277"/>
      <c r="AY59" s="277"/>
      <c r="AZ59" s="278"/>
      <c r="BA59" s="276">
        <v>5.3</v>
      </c>
      <c r="BB59" s="277"/>
      <c r="BC59" s="277">
        <v>3.5</v>
      </c>
      <c r="BD59" s="277"/>
      <c r="BE59" s="277"/>
      <c r="BF59" s="277"/>
      <c r="BG59" s="276">
        <v>1</v>
      </c>
      <c r="BH59" s="277"/>
      <c r="BI59" s="277"/>
      <c r="BJ59" s="278"/>
      <c r="BK59" s="513">
        <v>4.25</v>
      </c>
      <c r="BL59" s="514"/>
      <c r="BM59" s="514">
        <v>8.8000000000000007</v>
      </c>
      <c r="BN59" s="515"/>
      <c r="BO59" s="276">
        <v>1.5</v>
      </c>
      <c r="BP59" s="278"/>
      <c r="BQ59" s="276">
        <v>1</v>
      </c>
      <c r="BR59" s="278"/>
      <c r="BS59" s="47"/>
      <c r="BT59" s="47"/>
      <c r="BU59" s="47"/>
      <c r="BV59" s="400"/>
      <c r="BW59" s="401"/>
      <c r="BX59" s="377">
        <v>5.4550000000000001</v>
      </c>
      <c r="BY59" s="377"/>
      <c r="BZ59" s="378" t="s">
        <v>223</v>
      </c>
      <c r="CA59" s="379"/>
      <c r="CB59" s="379"/>
      <c r="CC59" s="379"/>
      <c r="CD59" s="379"/>
      <c r="CE59" s="379"/>
      <c r="CF59" s="380"/>
      <c r="CG59" s="47"/>
      <c r="CH59" s="338"/>
      <c r="CI59" s="338"/>
      <c r="CJ59" s="338"/>
      <c r="CK59" s="338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126"/>
      <c r="DE59"/>
      <c r="DF59"/>
      <c r="DG59" s="47"/>
      <c r="DH59" s="89"/>
      <c r="DI59"/>
      <c r="DJ59"/>
      <c r="DK59" s="47"/>
      <c r="DL59" s="143"/>
      <c r="DM59" s="143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M59" s="47"/>
      <c r="EN59" s="47"/>
      <c r="EO59" s="47"/>
      <c r="EP59" s="47"/>
      <c r="EQ59" s="47"/>
      <c r="ER59" s="47"/>
      <c r="ES59" s="47"/>
      <c r="ET59" s="47"/>
      <c r="EU59" s="47"/>
      <c r="EV59" s="47"/>
      <c r="EW59" s="47"/>
      <c r="EX59" s="47"/>
      <c r="EY59" s="47"/>
      <c r="EZ59" s="47"/>
      <c r="FA59" s="47"/>
    </row>
    <row r="60" spans="1:157" s="39" customFormat="1" ht="15" hidden="1" customHeight="1" x14ac:dyDescent="0.25">
      <c r="A60" s="281" t="str">
        <f t="shared" ref="A60:A64" ca="1" si="1">EW124</f>
        <v>FMS Plus Recess</v>
      </c>
      <c r="B60" s="281"/>
      <c r="C60" s="281"/>
      <c r="D60" s="281"/>
      <c r="E60" s="281"/>
      <c r="F60" s="282"/>
      <c r="G60" s="55">
        <f t="shared" ref="G60:G79" si="2">G59+1</f>
        <v>3</v>
      </c>
      <c r="H60" s="148">
        <f t="shared" ref="H60:H79" ca="1" si="3">IF(A60=$D$8,G60,0)</f>
        <v>0</v>
      </c>
      <c r="I60" s="47"/>
      <c r="J60" s="55">
        <v>1</v>
      </c>
      <c r="K60" s="47">
        <v>2</v>
      </c>
      <c r="L60" s="47">
        <v>2</v>
      </c>
      <c r="M60" s="47">
        <v>2</v>
      </c>
      <c r="N60" s="47"/>
      <c r="O60" s="47">
        <v>2</v>
      </c>
      <c r="P60" s="47"/>
      <c r="Q60" s="47"/>
      <c r="R60" s="47"/>
      <c r="S60" s="47">
        <v>2</v>
      </c>
      <c r="T60" s="47"/>
      <c r="U60" s="361">
        <v>0</v>
      </c>
      <c r="V60" s="359"/>
      <c r="W60" s="359">
        <v>-1.5</v>
      </c>
      <c r="X60" s="360"/>
      <c r="Y60" s="361">
        <v>-2.5499999999999998</v>
      </c>
      <c r="Z60" s="359"/>
      <c r="AA60" s="359">
        <v>-1.87</v>
      </c>
      <c r="AB60" s="359"/>
      <c r="AC60" s="359"/>
      <c r="AD60" s="359"/>
      <c r="AE60" s="359"/>
      <c r="AF60" s="360"/>
      <c r="AG60" s="361">
        <v>1</v>
      </c>
      <c r="AH60" s="359"/>
      <c r="AI60" s="359">
        <v>2</v>
      </c>
      <c r="AJ60" s="360"/>
      <c r="AK60" s="276">
        <v>0</v>
      </c>
      <c r="AL60" s="277"/>
      <c r="AM60" s="277"/>
      <c r="AN60" s="277"/>
      <c r="AO60" s="277"/>
      <c r="AP60" s="277"/>
      <c r="AQ60" s="277"/>
      <c r="AR60" s="278"/>
      <c r="AS60" s="361">
        <v>0</v>
      </c>
      <c r="AT60" s="359"/>
      <c r="AU60" s="511">
        <v>1</v>
      </c>
      <c r="AV60" s="512"/>
      <c r="AW60" s="276">
        <v>1</v>
      </c>
      <c r="AX60" s="277"/>
      <c r="AY60" s="277"/>
      <c r="AZ60" s="278"/>
      <c r="BA60" s="276">
        <v>6.25</v>
      </c>
      <c r="BB60" s="277"/>
      <c r="BC60" s="277">
        <v>3.5</v>
      </c>
      <c r="BD60" s="277"/>
      <c r="BE60" s="277"/>
      <c r="BF60" s="277"/>
      <c r="BG60" s="276">
        <v>1</v>
      </c>
      <c r="BH60" s="277"/>
      <c r="BI60" s="277"/>
      <c r="BJ60" s="278"/>
      <c r="BK60" s="513">
        <v>4.25</v>
      </c>
      <c r="BL60" s="514"/>
      <c r="BM60" s="514">
        <v>8.8000000000000007</v>
      </c>
      <c r="BN60" s="515"/>
      <c r="BO60" s="276">
        <v>1.5</v>
      </c>
      <c r="BP60" s="278"/>
      <c r="BQ60" s="276">
        <v>1</v>
      </c>
      <c r="BR60" s="278"/>
      <c r="BS60" s="47"/>
      <c r="BT60" s="47"/>
      <c r="BU60" s="47"/>
      <c r="BV60" s="285"/>
      <c r="BW60" s="336"/>
      <c r="BX60" s="286">
        <v>5.9290000000000003</v>
      </c>
      <c r="BY60" s="286"/>
      <c r="BZ60" s="381" t="s">
        <v>224</v>
      </c>
      <c r="CA60" s="382"/>
      <c r="CB60" s="382"/>
      <c r="CC60" s="382"/>
      <c r="CD60" s="382"/>
      <c r="CE60" s="382"/>
      <c r="CF60" s="383"/>
      <c r="CG60" s="47"/>
      <c r="CH60" s="338"/>
      <c r="CI60" s="338"/>
      <c r="CJ60" s="338"/>
      <c r="CK60" s="338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126"/>
      <c r="DE60"/>
      <c r="DF60"/>
      <c r="DG60" s="47"/>
      <c r="DH60" s="89"/>
      <c r="DI60"/>
      <c r="DJ60"/>
      <c r="DK60" s="47"/>
      <c r="DL60" s="143"/>
      <c r="DM60" s="143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</row>
    <row r="61" spans="1:157" s="39" customFormat="1" ht="15" hidden="1" customHeight="1" thickBot="1" x14ac:dyDescent="0.3">
      <c r="A61" s="281" t="str">
        <f t="shared" ca="1" si="1"/>
        <v>MRS</v>
      </c>
      <c r="B61" s="281"/>
      <c r="C61" s="281"/>
      <c r="D61" s="281"/>
      <c r="E61" s="281"/>
      <c r="F61" s="282"/>
      <c r="G61" s="55">
        <f t="shared" si="2"/>
        <v>4</v>
      </c>
      <c r="H61" s="148">
        <f t="shared" ca="1" si="3"/>
        <v>0</v>
      </c>
      <c r="I61" s="47"/>
      <c r="J61" s="55">
        <v>1</v>
      </c>
      <c r="K61" s="47"/>
      <c r="L61" s="47">
        <v>1</v>
      </c>
      <c r="M61" s="47">
        <v>1</v>
      </c>
      <c r="N61" s="47">
        <v>1</v>
      </c>
      <c r="O61" s="47">
        <v>1</v>
      </c>
      <c r="P61" s="47">
        <v>1</v>
      </c>
      <c r="Q61" s="47"/>
      <c r="R61" s="47">
        <v>1</v>
      </c>
      <c r="S61" s="47">
        <v>1</v>
      </c>
      <c r="T61" s="47"/>
      <c r="U61" s="276">
        <v>0</v>
      </c>
      <c r="V61" s="277"/>
      <c r="W61" s="277"/>
      <c r="X61" s="278"/>
      <c r="Y61" s="347">
        <v>-7.2</v>
      </c>
      <c r="Z61" s="281"/>
      <c r="AA61" s="281">
        <v>-6.9</v>
      </c>
      <c r="AB61" s="281"/>
      <c r="AC61" s="281">
        <v>0.75</v>
      </c>
      <c r="AD61" s="281"/>
      <c r="AE61" s="281">
        <v>1.45</v>
      </c>
      <c r="AF61" s="282"/>
      <c r="AG61" s="347">
        <v>3</v>
      </c>
      <c r="AH61" s="281"/>
      <c r="AI61" s="281">
        <v>2</v>
      </c>
      <c r="AJ61" s="282"/>
      <c r="AK61" s="347">
        <v>3</v>
      </c>
      <c r="AL61" s="281"/>
      <c r="AM61" s="281">
        <v>3</v>
      </c>
      <c r="AN61" s="281"/>
      <c r="AO61" s="281">
        <v>2</v>
      </c>
      <c r="AP61" s="281"/>
      <c r="AQ61" s="281">
        <v>2</v>
      </c>
      <c r="AR61" s="282"/>
      <c r="AS61" s="347">
        <v>0</v>
      </c>
      <c r="AT61" s="281"/>
      <c r="AU61" s="286">
        <v>1</v>
      </c>
      <c r="AV61" s="340"/>
      <c r="AW61" s="347">
        <v>0</v>
      </c>
      <c r="AX61" s="281"/>
      <c r="AY61" s="286">
        <v>1</v>
      </c>
      <c r="AZ61" s="340"/>
      <c r="BA61" s="276">
        <v>12</v>
      </c>
      <c r="BB61" s="277"/>
      <c r="BC61" s="277">
        <v>12</v>
      </c>
      <c r="BD61" s="277"/>
      <c r="BE61" s="277"/>
      <c r="BF61" s="277"/>
      <c r="BG61" s="347">
        <v>2</v>
      </c>
      <c r="BH61" s="281"/>
      <c r="BI61" s="286">
        <v>1</v>
      </c>
      <c r="BJ61" s="340"/>
      <c r="BK61" s="347">
        <v>8</v>
      </c>
      <c r="BL61" s="281"/>
      <c r="BM61" s="281">
        <v>2.9</v>
      </c>
      <c r="BN61" s="282"/>
      <c r="BO61" s="276">
        <v>0</v>
      </c>
      <c r="BP61" s="278"/>
      <c r="BQ61" s="276">
        <v>0</v>
      </c>
      <c r="BR61" s="278"/>
      <c r="BS61" s="47"/>
      <c r="BT61" s="47"/>
      <c r="BU61" s="47"/>
      <c r="BV61" s="384"/>
      <c r="BW61" s="385"/>
      <c r="BX61" s="331">
        <v>7.9130000000000003</v>
      </c>
      <c r="BY61" s="331"/>
      <c r="BZ61" s="386" t="s">
        <v>225</v>
      </c>
      <c r="CA61" s="387"/>
      <c r="CB61" s="387"/>
      <c r="CC61" s="387"/>
      <c r="CD61" s="387"/>
      <c r="CE61" s="387"/>
      <c r="CF61" s="388"/>
      <c r="CG61" s="47"/>
      <c r="CH61" s="338"/>
      <c r="CI61" s="338"/>
      <c r="CJ61" s="338"/>
      <c r="CK61" s="338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126"/>
      <c r="DE61"/>
      <c r="DF61"/>
      <c r="DG61" s="47"/>
      <c r="DH61" s="89"/>
      <c r="DI61"/>
      <c r="DJ61"/>
      <c r="DK61" s="47"/>
      <c r="DL61" s="149"/>
      <c r="DM61" s="149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M61" s="47"/>
      <c r="EN61" s="47"/>
      <c r="EO61" s="47"/>
      <c r="EP61" s="47"/>
      <c r="EQ61" s="47"/>
      <c r="ER61" s="47"/>
      <c r="ES61" s="47"/>
      <c r="ET61" s="47"/>
      <c r="EU61" s="47"/>
      <c r="EV61" s="47"/>
      <c r="EW61" s="47"/>
      <c r="EX61" s="47"/>
      <c r="EY61" s="47"/>
      <c r="EZ61" s="47"/>
      <c r="FA61" s="47"/>
    </row>
    <row r="62" spans="1:157" s="39" customFormat="1" ht="15" hidden="1" customHeight="1" thickBot="1" x14ac:dyDescent="0.3">
      <c r="A62" s="281" t="str">
        <f t="shared" ca="1" si="1"/>
        <v>CCS</v>
      </c>
      <c r="B62" s="281"/>
      <c r="C62" s="281"/>
      <c r="D62" s="281"/>
      <c r="E62" s="281"/>
      <c r="F62" s="282"/>
      <c r="G62" s="55">
        <f t="shared" si="2"/>
        <v>5</v>
      </c>
      <c r="H62" s="148">
        <f t="shared" ca="1" si="3"/>
        <v>0</v>
      </c>
      <c r="I62" s="47"/>
      <c r="J62" s="55">
        <v>3</v>
      </c>
      <c r="K62" s="47">
        <v>2</v>
      </c>
      <c r="L62" s="47">
        <v>2</v>
      </c>
      <c r="M62" s="47"/>
      <c r="N62" s="47"/>
      <c r="O62" s="47"/>
      <c r="P62" s="47"/>
      <c r="Q62" s="47">
        <v>1</v>
      </c>
      <c r="R62" s="47"/>
      <c r="S62" s="47"/>
      <c r="T62" s="47"/>
      <c r="U62" s="361">
        <v>0</v>
      </c>
      <c r="V62" s="359"/>
      <c r="W62" s="359">
        <v>0.8</v>
      </c>
      <c r="X62" s="360"/>
      <c r="Y62" s="361">
        <v>-7.2</v>
      </c>
      <c r="Z62" s="359"/>
      <c r="AA62" s="359">
        <v>-6.7</v>
      </c>
      <c r="AB62" s="359"/>
      <c r="AC62" s="359"/>
      <c r="AD62" s="359"/>
      <c r="AE62" s="359"/>
      <c r="AF62" s="360"/>
      <c r="AG62" s="276">
        <v>2</v>
      </c>
      <c r="AH62" s="277"/>
      <c r="AI62" s="277"/>
      <c r="AJ62" s="278"/>
      <c r="AK62" s="276">
        <v>2</v>
      </c>
      <c r="AL62" s="277"/>
      <c r="AM62" s="277"/>
      <c r="AN62" s="277"/>
      <c r="AO62" s="277"/>
      <c r="AP62" s="277"/>
      <c r="AQ62" s="277"/>
      <c r="AR62" s="278"/>
      <c r="AS62" s="276">
        <v>1</v>
      </c>
      <c r="AT62" s="277"/>
      <c r="AU62" s="277"/>
      <c r="AV62" s="278"/>
      <c r="AW62" s="276">
        <v>1</v>
      </c>
      <c r="AX62" s="277"/>
      <c r="AY62" s="277"/>
      <c r="AZ62" s="278"/>
      <c r="BA62" s="276">
        <v>4</v>
      </c>
      <c r="BB62" s="277"/>
      <c r="BC62" s="281">
        <v>4</v>
      </c>
      <c r="BD62" s="281"/>
      <c r="BE62" s="281">
        <v>1.5</v>
      </c>
      <c r="BF62" s="281"/>
      <c r="BG62" s="276">
        <v>1</v>
      </c>
      <c r="BH62" s="277"/>
      <c r="BI62" s="277"/>
      <c r="BJ62" s="278"/>
      <c r="BK62" s="344">
        <v>8</v>
      </c>
      <c r="BL62" s="345"/>
      <c r="BM62" s="345"/>
      <c r="BN62" s="346"/>
      <c r="BO62" s="276">
        <v>1.5</v>
      </c>
      <c r="BP62" s="278"/>
      <c r="BQ62" s="276">
        <v>0</v>
      </c>
      <c r="BR62" s="278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339"/>
      <c r="CI62" s="339"/>
      <c r="CJ62" s="339"/>
      <c r="CK62" s="339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126"/>
      <c r="DE62"/>
      <c r="DF62"/>
      <c r="DG62" s="47"/>
      <c r="DH62" s="89"/>
      <c r="DI62"/>
      <c r="DJ62"/>
      <c r="DK62" s="47"/>
      <c r="DL62"/>
      <c r="DM62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7"/>
      <c r="EP62" s="47"/>
      <c r="EQ62" s="47"/>
      <c r="ER62" s="47"/>
      <c r="ES62" s="47"/>
      <c r="ET62" s="47"/>
      <c r="EU62" s="47"/>
      <c r="EV62" s="47"/>
      <c r="EW62" s="47"/>
      <c r="EX62" s="47"/>
      <c r="EY62" s="47"/>
      <c r="EZ62" s="47"/>
      <c r="FA62" s="47"/>
    </row>
    <row r="63" spans="1:157" s="39" customFormat="1" ht="15.75" hidden="1" thickBot="1" x14ac:dyDescent="0.3">
      <c r="A63" s="281" t="str">
        <f t="shared" ca="1" si="1"/>
        <v>CRS Corded</v>
      </c>
      <c r="B63" s="281"/>
      <c r="C63" s="281"/>
      <c r="D63" s="281"/>
      <c r="E63" s="281"/>
      <c r="F63" s="282"/>
      <c r="G63" s="55">
        <f t="shared" si="2"/>
        <v>6</v>
      </c>
      <c r="H63" s="148">
        <f t="shared" ca="1" si="3"/>
        <v>0</v>
      </c>
      <c r="I63" s="47"/>
      <c r="J63" s="55">
        <v>3</v>
      </c>
      <c r="K63" s="47"/>
      <c r="L63" s="47">
        <v>2</v>
      </c>
      <c r="M63" s="47"/>
      <c r="N63" s="47"/>
      <c r="O63" s="47"/>
      <c r="P63" s="47"/>
      <c r="Q63" s="47"/>
      <c r="R63" s="47"/>
      <c r="S63" s="47"/>
      <c r="T63" s="47"/>
      <c r="U63" s="276">
        <v>0</v>
      </c>
      <c r="V63" s="277"/>
      <c r="W63" s="277"/>
      <c r="X63" s="278"/>
      <c r="Y63" s="361">
        <v>-7.2</v>
      </c>
      <c r="Z63" s="359"/>
      <c r="AA63" s="359">
        <v>-6.7</v>
      </c>
      <c r="AB63" s="359"/>
      <c r="AC63" s="359"/>
      <c r="AD63" s="359"/>
      <c r="AE63" s="359"/>
      <c r="AF63" s="360"/>
      <c r="AG63" s="276">
        <v>2</v>
      </c>
      <c r="AH63" s="277"/>
      <c r="AI63" s="277"/>
      <c r="AJ63" s="278"/>
      <c r="AK63" s="276">
        <v>2</v>
      </c>
      <c r="AL63" s="277"/>
      <c r="AM63" s="277"/>
      <c r="AN63" s="277"/>
      <c r="AO63" s="277"/>
      <c r="AP63" s="277"/>
      <c r="AQ63" s="277"/>
      <c r="AR63" s="278"/>
      <c r="AS63" s="276">
        <v>1</v>
      </c>
      <c r="AT63" s="277"/>
      <c r="AU63" s="277"/>
      <c r="AV63" s="278"/>
      <c r="AW63" s="276">
        <v>1</v>
      </c>
      <c r="AX63" s="277"/>
      <c r="AY63" s="277"/>
      <c r="AZ63" s="278"/>
      <c r="BA63" s="276">
        <v>5.5</v>
      </c>
      <c r="BB63" s="277"/>
      <c r="BC63" s="277">
        <v>5.5</v>
      </c>
      <c r="BD63" s="277"/>
      <c r="BE63" s="277"/>
      <c r="BF63" s="277"/>
      <c r="BG63" s="276">
        <v>1</v>
      </c>
      <c r="BH63" s="277"/>
      <c r="BI63" s="277"/>
      <c r="BJ63" s="278"/>
      <c r="BK63" s="344">
        <v>8</v>
      </c>
      <c r="BL63" s="345"/>
      <c r="BM63" s="345"/>
      <c r="BN63" s="346"/>
      <c r="BO63" s="276">
        <v>0</v>
      </c>
      <c r="BP63" s="278"/>
      <c r="BQ63" s="276">
        <v>0</v>
      </c>
      <c r="BR63" s="278"/>
      <c r="BS63" s="47"/>
      <c r="BT63" s="47"/>
      <c r="BU63" s="47"/>
      <c r="BV63" s="389" t="s">
        <v>22</v>
      </c>
      <c r="BW63" s="390"/>
      <c r="BX63" s="391">
        <f>IF(D12=BA119,BX64,IF(D12=BA120,BX65,BX66))</f>
        <v>1.05</v>
      </c>
      <c r="BY63" s="392"/>
      <c r="BZ63" s="370" t="s">
        <v>226</v>
      </c>
      <c r="CA63" s="370"/>
      <c r="CB63" s="370"/>
      <c r="CC63" s="370"/>
      <c r="CD63" s="370"/>
      <c r="CE63" s="370"/>
      <c r="CF63" s="371"/>
      <c r="CG63" s="47"/>
      <c r="CH63" s="372">
        <f>AL115</f>
        <v>100</v>
      </c>
      <c r="CI63" s="373"/>
      <c r="CJ63" s="372">
        <f>AL115</f>
        <v>100</v>
      </c>
      <c r="CK63" s="374"/>
      <c r="CL63" s="308" t="s">
        <v>227</v>
      </c>
      <c r="CM63" s="308"/>
      <c r="CN63" s="308"/>
      <c r="CO63" s="308"/>
      <c r="CP63" s="308"/>
      <c r="CQ63" s="308"/>
      <c r="CR63" s="308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126"/>
      <c r="DE63"/>
      <c r="DF63"/>
      <c r="DG63" s="47"/>
      <c r="DH63" s="89"/>
      <c r="DI63"/>
      <c r="DJ63"/>
      <c r="DK63" s="47"/>
      <c r="DL63"/>
      <c r="DM63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</row>
    <row r="64" spans="1:157" s="39" customFormat="1" ht="15" hidden="1" customHeight="1" thickTop="1" thickBot="1" x14ac:dyDescent="0.3">
      <c r="A64" s="281" t="str">
        <f t="shared" ca="1" si="1"/>
        <v>CRS 20</v>
      </c>
      <c r="B64" s="281"/>
      <c r="C64" s="281"/>
      <c r="D64" s="281"/>
      <c r="E64" s="281"/>
      <c r="F64" s="282"/>
      <c r="G64" s="55">
        <f t="shared" si="2"/>
        <v>7</v>
      </c>
      <c r="H64" s="148">
        <f t="shared" ca="1" si="3"/>
        <v>0</v>
      </c>
      <c r="I64" s="47"/>
      <c r="J64" s="55">
        <v>2</v>
      </c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276">
        <v>0</v>
      </c>
      <c r="V64" s="277"/>
      <c r="W64" s="277"/>
      <c r="X64" s="278"/>
      <c r="Y64" s="276">
        <v>-0.55000000000000004</v>
      </c>
      <c r="Z64" s="277"/>
      <c r="AA64" s="277"/>
      <c r="AB64" s="277"/>
      <c r="AC64" s="277"/>
      <c r="AD64" s="277"/>
      <c r="AE64" s="277"/>
      <c r="AF64" s="278"/>
      <c r="AG64" s="276">
        <v>0</v>
      </c>
      <c r="AH64" s="277"/>
      <c r="AI64" s="277"/>
      <c r="AJ64" s="278"/>
      <c r="AK64" s="276">
        <v>0</v>
      </c>
      <c r="AL64" s="277"/>
      <c r="AM64" s="277"/>
      <c r="AN64" s="277"/>
      <c r="AO64" s="277"/>
      <c r="AP64" s="277"/>
      <c r="AQ64" s="277"/>
      <c r="AR64" s="278"/>
      <c r="AS64" s="276">
        <v>1</v>
      </c>
      <c r="AT64" s="277"/>
      <c r="AU64" s="277"/>
      <c r="AV64" s="278"/>
      <c r="AW64" s="276">
        <v>1</v>
      </c>
      <c r="AX64" s="277"/>
      <c r="AY64" s="277"/>
      <c r="AZ64" s="278"/>
      <c r="BA64" s="276">
        <v>0.2</v>
      </c>
      <c r="BB64" s="277"/>
      <c r="BC64" s="277">
        <v>0.2</v>
      </c>
      <c r="BD64" s="277"/>
      <c r="BE64" s="277"/>
      <c r="BF64" s="277"/>
      <c r="BG64" s="276">
        <v>0</v>
      </c>
      <c r="BH64" s="277"/>
      <c r="BI64" s="277"/>
      <c r="BJ64" s="278"/>
      <c r="BK64" s="344">
        <v>0</v>
      </c>
      <c r="BL64" s="345"/>
      <c r="BM64" s="345"/>
      <c r="BN64" s="346"/>
      <c r="BO64" s="276">
        <v>2.2999999999999998</v>
      </c>
      <c r="BP64" s="278"/>
      <c r="BQ64" s="276">
        <v>0</v>
      </c>
      <c r="BR64" s="278"/>
      <c r="BS64" s="47"/>
      <c r="BT64" s="47"/>
      <c r="BU64" s="47"/>
      <c r="BV64" s="400">
        <v>0</v>
      </c>
      <c r="BW64" s="401"/>
      <c r="BX64" s="285">
        <v>1.05</v>
      </c>
      <c r="BY64" s="336"/>
      <c r="BZ64" s="479" t="s">
        <v>228</v>
      </c>
      <c r="CA64" s="480"/>
      <c r="CB64" s="480"/>
      <c r="CC64" s="480"/>
      <c r="CD64" s="480"/>
      <c r="CE64" s="480"/>
      <c r="CF64" s="481"/>
      <c r="CG64" s="47"/>
      <c r="CH64" s="482">
        <f ca="1">CH63-BA56-BX98+BX68</f>
        <v>92.52</v>
      </c>
      <c r="CI64" s="483"/>
      <c r="CJ64" s="482">
        <f ca="1">CJ63-BA56-BX98+BX68</f>
        <v>92.52</v>
      </c>
      <c r="CK64" s="484"/>
      <c r="CL64" s="308" t="s">
        <v>229</v>
      </c>
      <c r="CM64" s="308"/>
      <c r="CN64" s="308"/>
      <c r="CO64" s="308"/>
      <c r="CP64" s="308"/>
      <c r="CQ64" s="308"/>
      <c r="CR64" s="308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150"/>
      <c r="DE64" s="151"/>
      <c r="DF64" s="151"/>
      <c r="DG64" s="47"/>
      <c r="DH64" s="151"/>
      <c r="DI64" s="151"/>
      <c r="DJ64" s="151"/>
      <c r="DK64" s="151"/>
      <c r="DL64" s="151"/>
      <c r="DM64" s="151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  <c r="ED64" s="47"/>
      <c r="EE64" s="47"/>
      <c r="EF64" s="47"/>
      <c r="EG64" s="47"/>
      <c r="EH64" s="47"/>
      <c r="EI64" s="47"/>
      <c r="EJ64" s="47"/>
      <c r="EK64" s="47"/>
      <c r="EL64" s="47"/>
      <c r="EM64" s="47"/>
      <c r="EN64" s="47"/>
      <c r="EO64" s="47"/>
      <c r="EP64" s="47"/>
      <c r="EQ64" s="47"/>
      <c r="ER64" s="47"/>
      <c r="ES64" s="47"/>
      <c r="ET64" s="47"/>
      <c r="EU64" s="47"/>
      <c r="EV64" s="47"/>
      <c r="EW64" s="48" t="s">
        <v>129</v>
      </c>
      <c r="EX64" s="49">
        <v>1</v>
      </c>
      <c r="EY64" s="49">
        <v>2</v>
      </c>
      <c r="EZ64" s="49">
        <v>3</v>
      </c>
      <c r="FA64" s="49">
        <v>4</v>
      </c>
    </row>
    <row r="65" spans="1:158" s="39" customFormat="1" ht="15.75" hidden="1" thickBot="1" x14ac:dyDescent="0.3">
      <c r="A65" s="281" t="str">
        <f t="shared" ref="A65:A79" ca="1" si="4">EW129</f>
        <v>CRS 28</v>
      </c>
      <c r="B65" s="281"/>
      <c r="C65" s="281"/>
      <c r="D65" s="281"/>
      <c r="E65" s="281"/>
      <c r="F65" s="282"/>
      <c r="G65" s="55">
        <f t="shared" si="2"/>
        <v>8</v>
      </c>
      <c r="H65" s="148">
        <f t="shared" ca="1" si="3"/>
        <v>0</v>
      </c>
      <c r="I65" s="47"/>
      <c r="J65" s="55">
        <v>2</v>
      </c>
      <c r="K65" s="47"/>
      <c r="L65" s="47">
        <v>2</v>
      </c>
      <c r="M65" s="47"/>
      <c r="N65" s="47"/>
      <c r="O65" s="47"/>
      <c r="P65" s="47"/>
      <c r="Q65" s="47"/>
      <c r="R65" s="47"/>
      <c r="S65" s="47"/>
      <c r="T65" s="47">
        <v>1</v>
      </c>
      <c r="U65" s="276">
        <v>0</v>
      </c>
      <c r="V65" s="277"/>
      <c r="W65" s="277"/>
      <c r="X65" s="278"/>
      <c r="Y65" s="361">
        <v>-0.55000000000000004</v>
      </c>
      <c r="Z65" s="359"/>
      <c r="AA65" s="359">
        <v>-1.6</v>
      </c>
      <c r="AB65" s="359"/>
      <c r="AC65" s="359"/>
      <c r="AD65" s="359"/>
      <c r="AE65" s="359"/>
      <c r="AF65" s="360"/>
      <c r="AG65" s="276">
        <v>0</v>
      </c>
      <c r="AH65" s="277"/>
      <c r="AI65" s="277"/>
      <c r="AJ65" s="278"/>
      <c r="AK65" s="276">
        <v>0</v>
      </c>
      <c r="AL65" s="277"/>
      <c r="AM65" s="277"/>
      <c r="AN65" s="277"/>
      <c r="AO65" s="277"/>
      <c r="AP65" s="277"/>
      <c r="AQ65" s="277"/>
      <c r="AR65" s="278"/>
      <c r="AS65" s="276">
        <v>1</v>
      </c>
      <c r="AT65" s="277"/>
      <c r="AU65" s="277"/>
      <c r="AV65" s="278"/>
      <c r="AW65" s="276">
        <v>1</v>
      </c>
      <c r="AX65" s="277"/>
      <c r="AY65" s="277"/>
      <c r="AZ65" s="278"/>
      <c r="BA65" s="276">
        <v>0.2</v>
      </c>
      <c r="BB65" s="277"/>
      <c r="BC65" s="277">
        <v>0.2</v>
      </c>
      <c r="BD65" s="277"/>
      <c r="BE65" s="277"/>
      <c r="BF65" s="277"/>
      <c r="BG65" s="276">
        <v>0</v>
      </c>
      <c r="BH65" s="277"/>
      <c r="BI65" s="277"/>
      <c r="BJ65" s="278"/>
      <c r="BK65" s="344">
        <v>0</v>
      </c>
      <c r="BL65" s="345"/>
      <c r="BM65" s="345"/>
      <c r="BN65" s="346"/>
      <c r="BO65" s="276">
        <v>1.4</v>
      </c>
      <c r="BP65" s="278"/>
      <c r="BQ65" s="276">
        <v>0</v>
      </c>
      <c r="BR65" s="278"/>
      <c r="BS65" s="47"/>
      <c r="BT65" s="47"/>
      <c r="BU65" s="47"/>
      <c r="BV65" s="285">
        <v>1</v>
      </c>
      <c r="BW65" s="336"/>
      <c r="BX65" s="285">
        <v>1.38</v>
      </c>
      <c r="BY65" s="336"/>
      <c r="BZ65" s="485" t="s">
        <v>230</v>
      </c>
      <c r="CA65" s="288"/>
      <c r="CB65" s="288"/>
      <c r="CC65" s="288"/>
      <c r="CD65" s="288"/>
      <c r="CE65" s="288"/>
      <c r="CF65" s="486"/>
      <c r="CG65" s="47"/>
      <c r="CH65" s="482">
        <f ca="1">IF(D16=BA116,CH64/2,CH64)</f>
        <v>92.52</v>
      </c>
      <c r="CI65" s="483"/>
      <c r="CJ65" s="482">
        <f ca="1">IF(D16=BA116,CJ64/2,CJ64)</f>
        <v>92.52</v>
      </c>
      <c r="CK65" s="484"/>
      <c r="CL65" s="487" t="str">
        <f ca="1">IF(D16=BA116,"/2","…")</f>
        <v>…</v>
      </c>
      <c r="CM65" s="488"/>
      <c r="CN65" s="308" t="str">
        <f ca="1">IF(D16=BA116,EY106,EY107)</f>
        <v>Enkelpakket</v>
      </c>
      <c r="CO65" s="308"/>
      <c r="CP65" s="308"/>
      <c r="CQ65" s="308"/>
      <c r="CR65" s="308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150"/>
      <c r="DE65" s="151"/>
      <c r="DF65" s="151"/>
      <c r="DG65" s="47"/>
      <c r="DH65" s="151"/>
      <c r="DI65" s="151"/>
      <c r="DJ65" s="151"/>
      <c r="DK65" s="151"/>
      <c r="DL65" s="151"/>
      <c r="DM65" s="151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8" t="s">
        <v>200</v>
      </c>
      <c r="ET65" s="47"/>
      <c r="EU65" s="47"/>
      <c r="EV65" s="47"/>
      <c r="EW65" s="152">
        <f>IF(A2="",-4,SUM(EX65:FA65))</f>
        <v>1</v>
      </c>
      <c r="EX65" s="153">
        <f>IF($A$2=EX66,EX64,0)</f>
        <v>1</v>
      </c>
      <c r="EY65" s="154">
        <f>IF($A$2=EY66,EY64,0)</f>
        <v>0</v>
      </c>
      <c r="EZ65" s="154">
        <f>IF($A$2=EZ66,EZ64,0)</f>
        <v>0</v>
      </c>
      <c r="FA65" s="155">
        <f>IF($A$2=FA66,FA64,0)</f>
        <v>0</v>
      </c>
      <c r="FB65" s="47"/>
    </row>
    <row r="66" spans="1:158" s="39" customFormat="1" ht="15" hidden="1" customHeight="1" thickBot="1" x14ac:dyDescent="0.3">
      <c r="A66" s="281" t="str">
        <f t="shared" ca="1" si="4"/>
        <v>KS</v>
      </c>
      <c r="B66" s="281"/>
      <c r="C66" s="281"/>
      <c r="D66" s="281"/>
      <c r="E66" s="281"/>
      <c r="F66" s="282"/>
      <c r="G66" s="55">
        <f t="shared" si="2"/>
        <v>9</v>
      </c>
      <c r="H66" s="148">
        <f t="shared" ca="1" si="3"/>
        <v>0</v>
      </c>
      <c r="I66" s="47"/>
      <c r="J66" s="55">
        <v>2</v>
      </c>
      <c r="K66" s="47"/>
      <c r="L66" s="47">
        <v>2</v>
      </c>
      <c r="M66" s="47"/>
      <c r="N66" s="47"/>
      <c r="O66" s="47"/>
      <c r="P66" s="47"/>
      <c r="Q66" s="47"/>
      <c r="R66" s="47"/>
      <c r="S66" s="47"/>
      <c r="T66" s="47"/>
      <c r="U66" s="276">
        <v>0</v>
      </c>
      <c r="V66" s="277"/>
      <c r="W66" s="277"/>
      <c r="X66" s="278"/>
      <c r="Y66" s="361">
        <v>-0.55000000000000004</v>
      </c>
      <c r="Z66" s="359"/>
      <c r="AA66" s="359">
        <v>-1.6</v>
      </c>
      <c r="AB66" s="359"/>
      <c r="AC66" s="359"/>
      <c r="AD66" s="359"/>
      <c r="AE66" s="359"/>
      <c r="AF66" s="360"/>
      <c r="AG66" s="276">
        <v>0</v>
      </c>
      <c r="AH66" s="277"/>
      <c r="AI66" s="277"/>
      <c r="AJ66" s="278"/>
      <c r="AK66" s="276">
        <v>0</v>
      </c>
      <c r="AL66" s="277"/>
      <c r="AM66" s="277"/>
      <c r="AN66" s="277"/>
      <c r="AO66" s="277"/>
      <c r="AP66" s="277"/>
      <c r="AQ66" s="277"/>
      <c r="AR66" s="278"/>
      <c r="AS66" s="276">
        <v>1</v>
      </c>
      <c r="AT66" s="277"/>
      <c r="AU66" s="277"/>
      <c r="AV66" s="278"/>
      <c r="AW66" s="276">
        <v>1</v>
      </c>
      <c r="AX66" s="277"/>
      <c r="AY66" s="277"/>
      <c r="AZ66" s="278"/>
      <c r="BA66" s="276">
        <v>0.2</v>
      </c>
      <c r="BB66" s="277"/>
      <c r="BC66" s="277">
        <v>0.2</v>
      </c>
      <c r="BD66" s="277"/>
      <c r="BE66" s="277"/>
      <c r="BF66" s="277"/>
      <c r="BG66" s="276">
        <v>0</v>
      </c>
      <c r="BH66" s="277"/>
      <c r="BI66" s="277"/>
      <c r="BJ66" s="278"/>
      <c r="BK66" s="344">
        <v>0</v>
      </c>
      <c r="BL66" s="345"/>
      <c r="BM66" s="345"/>
      <c r="BN66" s="346"/>
      <c r="BO66" s="276">
        <v>1.4</v>
      </c>
      <c r="BP66" s="278"/>
      <c r="BQ66" s="276">
        <v>0</v>
      </c>
      <c r="BR66" s="278"/>
      <c r="BS66" s="47"/>
      <c r="BT66" s="47"/>
      <c r="BU66" s="47"/>
      <c r="BV66" s="384">
        <v>2</v>
      </c>
      <c r="BW66" s="385"/>
      <c r="BX66" s="384">
        <v>1.25</v>
      </c>
      <c r="BY66" s="385"/>
      <c r="BZ66" s="491" t="s">
        <v>231</v>
      </c>
      <c r="CA66" s="492"/>
      <c r="CB66" s="492"/>
      <c r="CC66" s="492"/>
      <c r="CD66" s="492"/>
      <c r="CE66" s="492"/>
      <c r="CF66" s="493"/>
      <c r="CG66" s="47"/>
      <c r="CH66" s="482">
        <f ca="1">CH65-CN66</f>
        <v>92.52</v>
      </c>
      <c r="CI66" s="483"/>
      <c r="CJ66" s="482">
        <f ca="1">CJ65+CN66</f>
        <v>92.52</v>
      </c>
      <c r="CK66" s="484"/>
      <c r="CL66" s="485" t="s">
        <v>232</v>
      </c>
      <c r="CM66" s="288"/>
      <c r="CN66" s="489">
        <f>IF(J111&gt;0,0,(AL115/2)-E25)</f>
        <v>0</v>
      </c>
      <c r="CO66" s="490"/>
      <c r="CP66" s="86" t="s">
        <v>188</v>
      </c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150"/>
      <c r="DE66" s="151"/>
      <c r="DF66" s="151"/>
      <c r="DG66" s="47"/>
      <c r="DH66" s="151"/>
      <c r="DI66" s="151"/>
      <c r="DJ66" s="151"/>
      <c r="DK66" s="151"/>
      <c r="DL66" s="151"/>
      <c r="DM66" s="151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  <c r="EM66" s="47"/>
      <c r="EN66" s="47"/>
      <c r="EO66" s="47"/>
      <c r="EP66" s="47"/>
      <c r="EQ66" s="47"/>
      <c r="ER66" s="47"/>
      <c r="ES66" s="156" t="str">
        <f>""</f>
        <v/>
      </c>
      <c r="ET66" s="286" t="s">
        <v>130</v>
      </c>
      <c r="EU66" s="286"/>
      <c r="EV66" s="286"/>
      <c r="EW66" s="157" t="str" cm="1">
        <f t="array" aca="1" ref="EW66:EW181" ca="1">OFFSET(EW66:EW178,0,$EW$65,116,1)</f>
        <v>English</v>
      </c>
      <c r="EX66" s="51" t="s">
        <v>127</v>
      </c>
      <c r="EY66" s="52" t="s">
        <v>128</v>
      </c>
      <c r="EZ66" s="52" t="s">
        <v>131</v>
      </c>
      <c r="FA66" s="53" t="s">
        <v>132</v>
      </c>
      <c r="FB66" s="47"/>
    </row>
    <row r="67" spans="1:158" s="39" customFormat="1" ht="15" hidden="1" customHeight="1" thickBot="1" x14ac:dyDescent="0.3">
      <c r="A67" s="281" t="str">
        <f t="shared" ca="1" si="4"/>
        <v>KS Recess</v>
      </c>
      <c r="B67" s="281"/>
      <c r="C67" s="281"/>
      <c r="D67" s="281"/>
      <c r="E67" s="281"/>
      <c r="F67" s="282"/>
      <c r="G67" s="55">
        <f t="shared" si="2"/>
        <v>10</v>
      </c>
      <c r="H67" s="148">
        <f t="shared" ca="1" si="3"/>
        <v>0</v>
      </c>
      <c r="I67" s="47"/>
      <c r="J67" s="55">
        <v>2</v>
      </c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276">
        <v>0</v>
      </c>
      <c r="V67" s="277"/>
      <c r="W67" s="277"/>
      <c r="X67" s="278"/>
      <c r="Y67" s="276">
        <v>-0.55000000000000004</v>
      </c>
      <c r="Z67" s="277"/>
      <c r="AA67" s="277"/>
      <c r="AB67" s="277"/>
      <c r="AC67" s="277"/>
      <c r="AD67" s="277"/>
      <c r="AE67" s="277"/>
      <c r="AF67" s="278"/>
      <c r="AG67" s="276">
        <v>0</v>
      </c>
      <c r="AH67" s="277"/>
      <c r="AI67" s="277"/>
      <c r="AJ67" s="278"/>
      <c r="AK67" s="276">
        <v>0</v>
      </c>
      <c r="AL67" s="277"/>
      <c r="AM67" s="277"/>
      <c r="AN67" s="277"/>
      <c r="AO67" s="277"/>
      <c r="AP67" s="277"/>
      <c r="AQ67" s="277"/>
      <c r="AR67" s="278"/>
      <c r="AS67" s="276">
        <v>1</v>
      </c>
      <c r="AT67" s="277"/>
      <c r="AU67" s="277"/>
      <c r="AV67" s="278"/>
      <c r="AW67" s="276">
        <v>1</v>
      </c>
      <c r="AX67" s="277"/>
      <c r="AY67" s="277"/>
      <c r="AZ67" s="278"/>
      <c r="BA67" s="276">
        <v>0</v>
      </c>
      <c r="BB67" s="277"/>
      <c r="BC67" s="277">
        <v>0</v>
      </c>
      <c r="BD67" s="277"/>
      <c r="BE67" s="277"/>
      <c r="BF67" s="278"/>
      <c r="BG67" s="344">
        <v>0</v>
      </c>
      <c r="BH67" s="345"/>
      <c r="BI67" s="345"/>
      <c r="BJ67" s="346"/>
      <c r="BK67" s="344">
        <v>0</v>
      </c>
      <c r="BL67" s="345"/>
      <c r="BM67" s="345"/>
      <c r="BN67" s="346"/>
      <c r="BO67" s="276">
        <v>0</v>
      </c>
      <c r="BP67" s="278"/>
      <c r="BQ67" s="276">
        <v>0</v>
      </c>
      <c r="BR67" s="278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82">
        <f ca="1">CH66+BX73</f>
        <v>93.97</v>
      </c>
      <c r="CI67" s="483"/>
      <c r="CJ67" s="482">
        <f ca="1">CJ66+BX73</f>
        <v>93.97</v>
      </c>
      <c r="CK67" s="484"/>
      <c r="CL67" s="308" t="s">
        <v>67</v>
      </c>
      <c r="CM67" s="308"/>
      <c r="CN67" s="308"/>
      <c r="CO67" s="308"/>
      <c r="CP67" s="308"/>
      <c r="CQ67" s="308"/>
      <c r="CR67" s="308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151"/>
      <c r="DF67" s="151"/>
      <c r="DG67" s="47"/>
      <c r="DH67" s="151"/>
      <c r="DI67" s="151"/>
      <c r="DJ67" s="151"/>
      <c r="DK67" s="151"/>
      <c r="DL67" s="151"/>
      <c r="DM67" s="151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  <c r="ED67" s="47"/>
      <c r="EE67" s="47"/>
      <c r="EF67"/>
      <c r="EG67"/>
      <c r="EH67" s="47"/>
      <c r="EI67" s="47"/>
      <c r="EJ67" s="47"/>
      <c r="EK67" s="47"/>
      <c r="EL67" s="47"/>
      <c r="EM67" s="47"/>
      <c r="EN67" s="47"/>
      <c r="EO67" s="47"/>
      <c r="EP67" s="47"/>
      <c r="EQ67" s="47"/>
      <c r="ER67" s="47"/>
      <c r="ES67" s="166" t="str">
        <f>""</f>
        <v/>
      </c>
      <c r="ET67" s="324" t="s">
        <v>133</v>
      </c>
      <c r="EU67" s="324"/>
      <c r="EV67" s="324"/>
      <c r="EW67" s="158" t="str">
        <f ca="1"/>
        <v xml:space="preserve">Track type      = </v>
      </c>
      <c r="EX67" s="54" t="s">
        <v>278</v>
      </c>
      <c r="EY67" s="55" t="s">
        <v>279</v>
      </c>
      <c r="EZ67" s="55"/>
      <c r="FA67" s="56"/>
      <c r="FB67" s="47"/>
    </row>
    <row r="68" spans="1:158" s="39" customFormat="1" ht="15.75" hidden="1" thickBot="1" x14ac:dyDescent="0.3">
      <c r="A68" s="281" t="str">
        <f t="shared" ca="1" si="4"/>
        <v>CS</v>
      </c>
      <c r="B68" s="281"/>
      <c r="C68" s="281"/>
      <c r="D68" s="281"/>
      <c r="E68" s="281"/>
      <c r="F68" s="282"/>
      <c r="G68" s="55">
        <f t="shared" si="2"/>
        <v>11</v>
      </c>
      <c r="H68" s="148">
        <f t="shared" ca="1" si="3"/>
        <v>0</v>
      </c>
      <c r="I68" s="47"/>
      <c r="J68" s="55">
        <v>2</v>
      </c>
      <c r="K68" s="47"/>
      <c r="L68" s="47"/>
      <c r="M68" s="47"/>
      <c r="N68" s="47"/>
      <c r="O68" s="47"/>
      <c r="P68" s="47"/>
      <c r="Q68" s="47"/>
      <c r="R68" s="47"/>
      <c r="S68" s="47"/>
      <c r="T68" s="47">
        <v>1</v>
      </c>
      <c r="U68" s="276">
        <v>0</v>
      </c>
      <c r="V68" s="277"/>
      <c r="W68" s="277"/>
      <c r="X68" s="278"/>
      <c r="Y68" s="276">
        <v>-0.55000000000000004</v>
      </c>
      <c r="Z68" s="277"/>
      <c r="AA68" s="277"/>
      <c r="AB68" s="277"/>
      <c r="AC68" s="277"/>
      <c r="AD68" s="277"/>
      <c r="AE68" s="277"/>
      <c r="AF68" s="278"/>
      <c r="AG68" s="276">
        <v>0</v>
      </c>
      <c r="AH68" s="277"/>
      <c r="AI68" s="277"/>
      <c r="AJ68" s="278"/>
      <c r="AK68" s="276">
        <v>0</v>
      </c>
      <c r="AL68" s="277"/>
      <c r="AM68" s="277"/>
      <c r="AN68" s="277"/>
      <c r="AO68" s="277"/>
      <c r="AP68" s="277"/>
      <c r="AQ68" s="277"/>
      <c r="AR68" s="278"/>
      <c r="AS68" s="276">
        <v>1</v>
      </c>
      <c r="AT68" s="277"/>
      <c r="AU68" s="277"/>
      <c r="AV68" s="278"/>
      <c r="AW68" s="276">
        <v>1</v>
      </c>
      <c r="AX68" s="277"/>
      <c r="AY68" s="277"/>
      <c r="AZ68" s="278"/>
      <c r="BA68" s="276">
        <v>0.2</v>
      </c>
      <c r="BB68" s="277"/>
      <c r="BC68" s="277">
        <v>0.2</v>
      </c>
      <c r="BD68" s="277"/>
      <c r="BE68" s="277"/>
      <c r="BF68" s="278"/>
      <c r="BG68" s="344">
        <v>0</v>
      </c>
      <c r="BH68" s="345"/>
      <c r="BI68" s="345"/>
      <c r="BJ68" s="346"/>
      <c r="BK68" s="344">
        <v>0</v>
      </c>
      <c r="BL68" s="345"/>
      <c r="BM68" s="345"/>
      <c r="BN68" s="346"/>
      <c r="BO68" s="276">
        <v>2.2000000000000002</v>
      </c>
      <c r="BP68" s="278"/>
      <c r="BQ68" s="276">
        <v>0</v>
      </c>
      <c r="BR68" s="278"/>
      <c r="BS68" s="47"/>
      <c r="BT68" s="47"/>
      <c r="BU68" s="47"/>
      <c r="BV68" s="389" t="s">
        <v>59</v>
      </c>
      <c r="BW68" s="390"/>
      <c r="BX68" s="391">
        <f ca="1">IF(K56=1,BX70,IF(K56=2,BX71,BX69))</f>
        <v>3.02</v>
      </c>
      <c r="BY68" s="392"/>
      <c r="BZ68" s="370" t="s">
        <v>233</v>
      </c>
      <c r="CA68" s="370"/>
      <c r="CB68" s="370"/>
      <c r="CC68" s="370"/>
      <c r="CD68" s="370"/>
      <c r="CE68" s="370"/>
      <c r="CF68" s="371"/>
      <c r="CG68" s="47"/>
      <c r="CH68" s="482">
        <f ca="1">CH67/BX58</f>
        <v>11.875394919752306</v>
      </c>
      <c r="CI68" s="483"/>
      <c r="CJ68" s="482">
        <f ca="1">CJ67/BX58</f>
        <v>11.875394919752306</v>
      </c>
      <c r="CK68" s="484"/>
      <c r="CL68" s="488" t="s">
        <v>234</v>
      </c>
      <c r="CM68" s="308"/>
      <c r="CN68" s="308"/>
      <c r="CO68" s="308"/>
      <c r="CP68" s="308"/>
      <c r="CQ68" s="308"/>
      <c r="CR68" s="308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/>
      <c r="DF68"/>
      <c r="DG68" s="47"/>
      <c r="DH68" s="89"/>
      <c r="DI68"/>
      <c r="DJ68"/>
      <c r="DK68" s="47"/>
      <c r="DL68"/>
      <c r="DM68"/>
      <c r="DN68" s="47"/>
      <c r="DO68" s="47"/>
      <c r="DP68" s="47"/>
      <c r="DQ68" s="47"/>
      <c r="DR68" s="47"/>
      <c r="DS68" s="47"/>
      <c r="DT68" s="47"/>
      <c r="DU68" s="47"/>
      <c r="DV68" s="47"/>
      <c r="DW68" s="47"/>
      <c r="DX68" s="47"/>
      <c r="DY68" s="47"/>
      <c r="DZ68" s="47"/>
      <c r="EA68" s="47"/>
      <c r="EB68" s="47"/>
      <c r="EC68" s="47"/>
      <c r="ED68" s="47"/>
      <c r="EE68" s="47"/>
      <c r="EF68"/>
      <c r="EG68"/>
      <c r="EH68" s="47"/>
      <c r="EI68" s="47"/>
      <c r="EJ68" s="47"/>
      <c r="EK68" s="47"/>
      <c r="EL68" s="47"/>
      <c r="EM68" s="47"/>
      <c r="EN68" s="47"/>
      <c r="EO68" s="47"/>
      <c r="EP68" s="47"/>
      <c r="EQ68" s="47"/>
      <c r="ER68" s="47"/>
      <c r="ES68" s="166" t="str">
        <f>""</f>
        <v/>
      </c>
      <c r="ET68" s="324"/>
      <c r="EU68" s="324"/>
      <c r="EV68" s="324"/>
      <c r="EW68" s="159" t="str">
        <f ca="1"/>
        <v xml:space="preserve">Track size in cm    = </v>
      </c>
      <c r="EX68" s="69" t="s">
        <v>280</v>
      </c>
      <c r="EY68" s="70" t="s">
        <v>281</v>
      </c>
      <c r="EZ68" s="70"/>
      <c r="FA68" s="71"/>
      <c r="FB68" s="47"/>
    </row>
    <row r="69" spans="1:158" s="39" customFormat="1" ht="15.75" hidden="1" thickTop="1" x14ac:dyDescent="0.25">
      <c r="A69" s="281" t="str">
        <f t="shared" ca="1" si="4"/>
        <v>DS</v>
      </c>
      <c r="B69" s="281"/>
      <c r="C69" s="281"/>
      <c r="D69" s="281"/>
      <c r="E69" s="281"/>
      <c r="F69" s="282"/>
      <c r="G69" s="55">
        <f t="shared" si="2"/>
        <v>12</v>
      </c>
      <c r="H69" s="148">
        <f t="shared" ca="1" si="3"/>
        <v>0</v>
      </c>
      <c r="I69" s="47"/>
      <c r="J69" s="55">
        <v>2</v>
      </c>
      <c r="K69" s="47"/>
      <c r="L69" s="47">
        <v>2</v>
      </c>
      <c r="M69" s="47"/>
      <c r="N69" s="47"/>
      <c r="O69" s="47"/>
      <c r="P69" s="47"/>
      <c r="Q69" s="47"/>
      <c r="R69" s="47"/>
      <c r="S69" s="47"/>
      <c r="T69" s="47"/>
      <c r="U69" s="276">
        <v>0</v>
      </c>
      <c r="V69" s="277"/>
      <c r="W69" s="277"/>
      <c r="X69" s="278"/>
      <c r="Y69" s="93">
        <v>-0.55000000000000004</v>
      </c>
      <c r="Z69" s="94"/>
      <c r="AA69" s="94">
        <v>-1.6</v>
      </c>
      <c r="AB69" s="94"/>
      <c r="AC69" s="94"/>
      <c r="AD69" s="94"/>
      <c r="AE69" s="94"/>
      <c r="AF69" s="95"/>
      <c r="AG69" s="276">
        <v>0</v>
      </c>
      <c r="AH69" s="277"/>
      <c r="AI69" s="277"/>
      <c r="AJ69" s="278"/>
      <c r="AK69" s="276">
        <v>0</v>
      </c>
      <c r="AL69" s="277"/>
      <c r="AM69" s="277"/>
      <c r="AN69" s="277"/>
      <c r="AO69" s="277"/>
      <c r="AP69" s="277"/>
      <c r="AQ69" s="277"/>
      <c r="AR69" s="278"/>
      <c r="AS69" s="276">
        <v>1</v>
      </c>
      <c r="AT69" s="277"/>
      <c r="AU69" s="277"/>
      <c r="AV69" s="278"/>
      <c r="AW69" s="276">
        <v>1</v>
      </c>
      <c r="AX69" s="277"/>
      <c r="AY69" s="277"/>
      <c r="AZ69" s="278"/>
      <c r="BA69" s="276">
        <v>0.2</v>
      </c>
      <c r="BB69" s="277"/>
      <c r="BC69" s="277">
        <v>0.2</v>
      </c>
      <c r="BD69" s="277"/>
      <c r="BE69" s="277"/>
      <c r="BF69" s="278"/>
      <c r="BG69" s="344">
        <v>0</v>
      </c>
      <c r="BH69" s="345"/>
      <c r="BI69" s="345"/>
      <c r="BJ69" s="346"/>
      <c r="BK69" s="344">
        <v>0</v>
      </c>
      <c r="BL69" s="345"/>
      <c r="BM69" s="345"/>
      <c r="BN69" s="346"/>
      <c r="BO69" s="276">
        <v>1.4</v>
      </c>
      <c r="BP69" s="278"/>
      <c r="BQ69" s="276">
        <v>0</v>
      </c>
      <c r="BR69" s="278"/>
      <c r="BS69" s="47"/>
      <c r="BT69" s="47"/>
      <c r="BU69" s="47"/>
      <c r="BV69" s="400">
        <v>0</v>
      </c>
      <c r="BW69" s="401"/>
      <c r="BX69" s="285">
        <f ca="1">U56</f>
        <v>0</v>
      </c>
      <c r="BY69" s="336"/>
      <c r="BZ69" s="494" t="s">
        <v>235</v>
      </c>
      <c r="CA69" s="494"/>
      <c r="CB69" s="494"/>
      <c r="CC69" s="494"/>
      <c r="CD69" s="494"/>
      <c r="CE69" s="494"/>
      <c r="CF69" s="495"/>
      <c r="CG69" s="47"/>
      <c r="CH69" s="482">
        <f ca="1">CH68+1</f>
        <v>12.875394919752306</v>
      </c>
      <c r="CI69" s="483"/>
      <c r="CJ69" s="482">
        <f ca="1">CJ68+1</f>
        <v>12.875394919752306</v>
      </c>
      <c r="CK69" s="484"/>
      <c r="CL69" s="488" t="s">
        <v>236</v>
      </c>
      <c r="CM69" s="308"/>
      <c r="CN69" s="308"/>
      <c r="CO69" s="308"/>
      <c r="CP69" s="308"/>
      <c r="CQ69" s="308"/>
      <c r="CR69" s="308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/>
      <c r="DF69"/>
      <c r="DG69" s="47"/>
      <c r="DH69" s="89"/>
      <c r="DI69"/>
      <c r="DJ69"/>
      <c r="DK69" s="47"/>
      <c r="DL69"/>
      <c r="DM69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/>
      <c r="EG69"/>
      <c r="EH69" s="47"/>
      <c r="EI69" s="47"/>
      <c r="EJ69" s="47"/>
      <c r="EK69" s="47"/>
      <c r="EL69" s="47"/>
      <c r="EM69" s="47"/>
      <c r="EN69" s="47"/>
      <c r="EO69" s="47"/>
      <c r="EP69" s="47"/>
      <c r="EQ69" s="47"/>
      <c r="ER69" s="47"/>
      <c r="ES69" s="166" t="str">
        <f>""</f>
        <v/>
      </c>
      <c r="ET69" s="324"/>
      <c r="EU69" s="324"/>
      <c r="EV69" s="324"/>
      <c r="EW69" s="159" t="str">
        <f ca="1"/>
        <v xml:space="preserve">Track size in inches  = </v>
      </c>
      <c r="EX69" s="69" t="s">
        <v>282</v>
      </c>
      <c r="EY69" s="70" t="s">
        <v>283</v>
      </c>
      <c r="EZ69" s="70"/>
      <c r="FA69" s="71"/>
      <c r="FB69" s="47"/>
    </row>
    <row r="70" spans="1:158" s="39" customFormat="1" hidden="1" x14ac:dyDescent="0.25">
      <c r="A70" s="281" t="str">
        <f t="shared" ca="1" si="4"/>
        <v>DS-XL</v>
      </c>
      <c r="B70" s="281"/>
      <c r="C70" s="281"/>
      <c r="D70" s="281"/>
      <c r="E70" s="281"/>
      <c r="F70" s="282"/>
      <c r="G70" s="55">
        <f t="shared" si="2"/>
        <v>13</v>
      </c>
      <c r="H70" s="148">
        <f t="shared" ca="1" si="3"/>
        <v>0</v>
      </c>
      <c r="I70" s="47"/>
      <c r="J70" s="55">
        <v>2</v>
      </c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276">
        <v>0</v>
      </c>
      <c r="V70" s="277"/>
      <c r="W70" s="277"/>
      <c r="X70" s="278"/>
      <c r="Y70" s="276">
        <v>-0.55000000000000004</v>
      </c>
      <c r="Z70" s="277"/>
      <c r="AA70" s="277"/>
      <c r="AB70" s="277"/>
      <c r="AC70" s="277"/>
      <c r="AD70" s="277"/>
      <c r="AE70" s="277"/>
      <c r="AF70" s="278"/>
      <c r="AG70" s="276">
        <v>0</v>
      </c>
      <c r="AH70" s="277"/>
      <c r="AI70" s="277"/>
      <c r="AJ70" s="278"/>
      <c r="AK70" s="276">
        <v>0</v>
      </c>
      <c r="AL70" s="277"/>
      <c r="AM70" s="277"/>
      <c r="AN70" s="277"/>
      <c r="AO70" s="277"/>
      <c r="AP70" s="277"/>
      <c r="AQ70" s="277"/>
      <c r="AR70" s="278"/>
      <c r="AS70" s="276">
        <v>1</v>
      </c>
      <c r="AT70" s="277"/>
      <c r="AU70" s="277"/>
      <c r="AV70" s="278"/>
      <c r="AW70" s="276">
        <v>1</v>
      </c>
      <c r="AX70" s="277"/>
      <c r="AY70" s="277"/>
      <c r="AZ70" s="278"/>
      <c r="BA70" s="276">
        <v>0.4</v>
      </c>
      <c r="BB70" s="277"/>
      <c r="BC70" s="277">
        <v>0.4</v>
      </c>
      <c r="BD70" s="277"/>
      <c r="BE70" s="277"/>
      <c r="BF70" s="278"/>
      <c r="BG70" s="344">
        <v>0</v>
      </c>
      <c r="BH70" s="345"/>
      <c r="BI70" s="345"/>
      <c r="BJ70" s="346"/>
      <c r="BK70" s="344">
        <v>0</v>
      </c>
      <c r="BL70" s="345"/>
      <c r="BM70" s="345"/>
      <c r="BN70" s="346"/>
      <c r="BO70" s="276">
        <v>0.9</v>
      </c>
      <c r="BP70" s="278"/>
      <c r="BQ70" s="276">
        <v>0</v>
      </c>
      <c r="BR70" s="278"/>
      <c r="BS70" s="47"/>
      <c r="BT70" s="47"/>
      <c r="BU70" s="47"/>
      <c r="BV70" s="285">
        <v>1</v>
      </c>
      <c r="BW70" s="336"/>
      <c r="BX70" s="285">
        <f ca="1">IF(D18=$BA$123, 0, IF(D16=BA116, U56, W56 ))</f>
        <v>3.02</v>
      </c>
      <c r="BY70" s="336"/>
      <c r="BZ70" s="288" t="s">
        <v>237</v>
      </c>
      <c r="CA70" s="288"/>
      <c r="CB70" s="288"/>
      <c r="CC70" s="288"/>
      <c r="CD70" s="288"/>
      <c r="CE70" s="288"/>
      <c r="CF70" s="486"/>
      <c r="CG70" s="47"/>
      <c r="CH70" s="482">
        <f ca="1">ROUNDUP(CH69,0)</f>
        <v>13</v>
      </c>
      <c r="CI70" s="483"/>
      <c r="CJ70" s="482">
        <f ca="1">ROUNDUP(CJ69,0)</f>
        <v>13</v>
      </c>
      <c r="CK70" s="484"/>
      <c r="CL70" s="308" t="s">
        <v>238</v>
      </c>
      <c r="CM70" s="308"/>
      <c r="CN70" s="308"/>
      <c r="CO70" s="308"/>
      <c r="CP70" s="308"/>
      <c r="CQ70" s="308"/>
      <c r="CR70" s="308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89"/>
      <c r="DI70"/>
      <c r="DJ70"/>
      <c r="DK70" s="47"/>
      <c r="DL70"/>
      <c r="DM70"/>
      <c r="DN70" s="47"/>
      <c r="DO70" s="47"/>
      <c r="DP70" s="286"/>
      <c r="DQ70" s="286"/>
      <c r="DR70" s="286"/>
      <c r="DS70" s="286"/>
      <c r="DT70" s="286"/>
      <c r="DU70" s="286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/>
      <c r="EG70"/>
      <c r="EH70" s="47"/>
      <c r="EI70" s="47"/>
      <c r="EJ70" s="47"/>
      <c r="EK70" s="47"/>
      <c r="EL70" s="47"/>
      <c r="EM70" s="47"/>
      <c r="EN70" s="47"/>
      <c r="EO70" s="47"/>
      <c r="EP70" s="47"/>
      <c r="EQ70" s="47"/>
      <c r="ER70" s="47"/>
      <c r="ES70" s="166" t="str">
        <f>""</f>
        <v/>
      </c>
      <c r="ET70" s="324"/>
      <c r="EU70" s="324"/>
      <c r="EV70" s="324"/>
      <c r="EW70" s="160" t="str">
        <f ca="1"/>
        <v xml:space="preserve">   Easyflex &lt;&gt;</v>
      </c>
      <c r="EX70" s="64" t="s">
        <v>284</v>
      </c>
      <c r="EY70" s="65" t="s">
        <v>285</v>
      </c>
      <c r="EZ70" s="65"/>
      <c r="FA70" s="66"/>
      <c r="FB70" s="47"/>
    </row>
    <row r="71" spans="1:158" s="39" customFormat="1" ht="15.75" hidden="1" thickBot="1" x14ac:dyDescent="0.3">
      <c r="A71" s="281" t="str">
        <f t="shared" ca="1" si="4"/>
        <v>DS-XL Motorised</v>
      </c>
      <c r="B71" s="281"/>
      <c r="C71" s="281"/>
      <c r="D71" s="281"/>
      <c r="E71" s="281"/>
      <c r="F71" s="282"/>
      <c r="G71" s="55">
        <f t="shared" si="2"/>
        <v>14</v>
      </c>
      <c r="H71" s="148">
        <f t="shared" ca="1" si="3"/>
        <v>0</v>
      </c>
      <c r="I71" s="47"/>
      <c r="J71" s="55">
        <v>1</v>
      </c>
      <c r="K71" s="47">
        <v>2</v>
      </c>
      <c r="L71" s="47">
        <v>1</v>
      </c>
      <c r="M71" s="47">
        <v>1</v>
      </c>
      <c r="N71" s="47">
        <v>1</v>
      </c>
      <c r="O71" s="47">
        <v>1</v>
      </c>
      <c r="P71" s="47">
        <v>1</v>
      </c>
      <c r="Q71" s="47"/>
      <c r="R71" s="47">
        <v>1</v>
      </c>
      <c r="S71" s="47">
        <v>1</v>
      </c>
      <c r="T71" s="47"/>
      <c r="U71" s="361">
        <v>0</v>
      </c>
      <c r="V71" s="359"/>
      <c r="W71" s="359">
        <v>2.95</v>
      </c>
      <c r="X71" s="360"/>
      <c r="Y71" s="347">
        <v>-7.2</v>
      </c>
      <c r="Z71" s="281"/>
      <c r="AA71" s="281">
        <v>-6.9</v>
      </c>
      <c r="AB71" s="281"/>
      <c r="AC71" s="281">
        <v>0.75</v>
      </c>
      <c r="AD71" s="281"/>
      <c r="AE71" s="281">
        <v>1.45</v>
      </c>
      <c r="AF71" s="282"/>
      <c r="AG71" s="347">
        <v>2</v>
      </c>
      <c r="AH71" s="281"/>
      <c r="AI71" s="281">
        <v>1</v>
      </c>
      <c r="AJ71" s="282"/>
      <c r="AK71" s="347">
        <v>1</v>
      </c>
      <c r="AL71" s="281"/>
      <c r="AM71" s="281">
        <v>0</v>
      </c>
      <c r="AN71" s="281"/>
      <c r="AO71" s="281">
        <v>0</v>
      </c>
      <c r="AP71" s="281"/>
      <c r="AQ71" s="281">
        <v>0</v>
      </c>
      <c r="AR71" s="282"/>
      <c r="AS71" s="347">
        <v>1</v>
      </c>
      <c r="AT71" s="281"/>
      <c r="AU71" s="286">
        <v>0</v>
      </c>
      <c r="AV71" s="340"/>
      <c r="AW71" s="347">
        <v>0</v>
      </c>
      <c r="AX71" s="281"/>
      <c r="AY71" s="286">
        <v>1</v>
      </c>
      <c r="AZ71" s="340"/>
      <c r="BA71" s="276">
        <v>6.5</v>
      </c>
      <c r="BB71" s="277"/>
      <c r="BC71" s="277">
        <v>4</v>
      </c>
      <c r="BD71" s="277"/>
      <c r="BE71" s="277"/>
      <c r="BF71" s="278"/>
      <c r="BG71" s="347">
        <v>2</v>
      </c>
      <c r="BH71" s="281"/>
      <c r="BI71" s="286">
        <v>1</v>
      </c>
      <c r="BJ71" s="340"/>
      <c r="BK71" s="347">
        <v>8</v>
      </c>
      <c r="BL71" s="281"/>
      <c r="BM71" s="281">
        <v>2.9</v>
      </c>
      <c r="BN71" s="282"/>
      <c r="BO71" s="276">
        <v>0</v>
      </c>
      <c r="BP71" s="278"/>
      <c r="BQ71" s="276">
        <v>1</v>
      </c>
      <c r="BR71" s="278"/>
      <c r="BS71" s="47"/>
      <c r="BT71" s="47"/>
      <c r="BU71" s="47"/>
      <c r="BV71" s="384">
        <v>2</v>
      </c>
      <c r="BW71" s="385"/>
      <c r="BX71" s="384">
        <f ca="1">IF(D16=$BA$116,U56,W56)</f>
        <v>3.02</v>
      </c>
      <c r="BY71" s="385"/>
      <c r="BZ71" s="496" t="s">
        <v>239</v>
      </c>
      <c r="CA71" s="496"/>
      <c r="CB71" s="496"/>
      <c r="CC71" s="496"/>
      <c r="CD71" s="496"/>
      <c r="CE71" s="496"/>
      <c r="CF71" s="497"/>
      <c r="CG71" s="47"/>
      <c r="CH71" s="482">
        <f ca="1">IF(BX88=1,IF(ISEVEN(CH70),CH70,CH70+1),IF(ISEVEN(CH70),CH70+1,CH70))</f>
        <v>13</v>
      </c>
      <c r="CI71" s="483"/>
      <c r="CJ71" s="482">
        <f ca="1">IF(BX93=1,IF(ISEVEN(CJ70),CJ70,CJ70+1),IF(ISEVEN(CJ70),CJ70+1,CJ70))</f>
        <v>13</v>
      </c>
      <c r="CK71" s="484"/>
      <c r="CL71" s="498" t="s">
        <v>240</v>
      </c>
      <c r="CM71" s="499"/>
      <c r="CN71" s="499"/>
      <c r="CO71" s="499"/>
      <c r="CP71" s="499"/>
      <c r="CQ71" s="499"/>
      <c r="CR71" s="499"/>
      <c r="CS71" s="47"/>
      <c r="CT71" s="47"/>
      <c r="CU71" s="47"/>
      <c r="CV71" s="47"/>
      <c r="CW71" s="47"/>
      <c r="CX71" s="47"/>
      <c r="CY71" s="47"/>
      <c r="CZ71" s="109"/>
      <c r="DA71" s="109"/>
      <c r="DB71" s="47"/>
      <c r="DC71" s="109"/>
      <c r="DD71" s="109"/>
      <c r="DE71" s="109"/>
      <c r="DF71" s="109"/>
      <c r="DG71" s="109"/>
      <c r="DH71" s="89"/>
      <c r="DI71"/>
      <c r="DJ71"/>
      <c r="DK71" s="47"/>
      <c r="DL71"/>
      <c r="DM71"/>
      <c r="DN71" s="47"/>
      <c r="DO71" s="47"/>
      <c r="DP71" s="47"/>
      <c r="DQ71" s="47"/>
      <c r="DR71" s="47"/>
      <c r="DS71" s="47"/>
      <c r="DT71" s="47"/>
      <c r="DU71" s="47"/>
      <c r="DV71" s="47"/>
      <c r="DW71" s="47"/>
      <c r="DX71" s="47"/>
      <c r="DY71" s="47"/>
      <c r="DZ71" s="47"/>
      <c r="EA71" s="47"/>
      <c r="EB71" s="47"/>
      <c r="EC71" s="47"/>
      <c r="ED71" s="47"/>
      <c r="EE71" s="47"/>
      <c r="EF71"/>
      <c r="EG71"/>
      <c r="EH71" s="47"/>
      <c r="EI71" s="47"/>
      <c r="EJ71" s="47"/>
      <c r="EK71" s="47"/>
      <c r="EL71" s="47"/>
      <c r="EM71" s="47"/>
      <c r="EN71" s="47"/>
      <c r="EO71" s="47"/>
      <c r="EP71" s="47"/>
      <c r="EQ71" s="47"/>
      <c r="ER71" s="47"/>
      <c r="ES71" s="166" t="str">
        <f>""</f>
        <v/>
      </c>
      <c r="ET71" s="324"/>
      <c r="EU71" s="324"/>
      <c r="EV71" s="324"/>
      <c r="EW71" s="161" t="str">
        <f ca="1"/>
        <v xml:space="preserve">Easywave      = </v>
      </c>
      <c r="EX71" s="61" t="s">
        <v>286</v>
      </c>
      <c r="EY71" s="62" t="s">
        <v>286</v>
      </c>
      <c r="EZ71" s="62"/>
      <c r="FA71" s="63"/>
      <c r="FB71" s="47"/>
    </row>
    <row r="72" spans="1:158" s="39" customFormat="1" ht="15" hidden="1" customHeight="1" thickBot="1" x14ac:dyDescent="0.3">
      <c r="A72" s="281" t="str">
        <f t="shared" ca="1" si="4"/>
        <v>DS-XL Corded</v>
      </c>
      <c r="B72" s="281"/>
      <c r="C72" s="281"/>
      <c r="D72" s="281"/>
      <c r="E72" s="281"/>
      <c r="F72" s="282"/>
      <c r="G72" s="55">
        <f t="shared" si="2"/>
        <v>15</v>
      </c>
      <c r="H72" s="148">
        <f t="shared" ca="1" si="3"/>
        <v>0</v>
      </c>
      <c r="I72" s="47"/>
      <c r="J72" s="55">
        <v>3</v>
      </c>
      <c r="K72" s="47"/>
      <c r="L72" s="47">
        <v>2</v>
      </c>
      <c r="M72" s="47"/>
      <c r="N72" s="47"/>
      <c r="O72" s="47"/>
      <c r="P72" s="47"/>
      <c r="Q72" s="47"/>
      <c r="R72" s="47"/>
      <c r="S72" s="47"/>
      <c r="T72" s="47"/>
      <c r="U72" s="276">
        <v>0</v>
      </c>
      <c r="V72" s="277"/>
      <c r="W72" s="277"/>
      <c r="X72" s="278"/>
      <c r="Y72" s="93">
        <v>-6.2</v>
      </c>
      <c r="Z72" s="94"/>
      <c r="AA72" s="94">
        <v>-3.6</v>
      </c>
      <c r="AB72" s="94"/>
      <c r="AC72" s="94"/>
      <c r="AD72" s="94"/>
      <c r="AE72" s="94"/>
      <c r="AF72" s="95"/>
      <c r="AG72" s="276">
        <v>1</v>
      </c>
      <c r="AH72" s="277"/>
      <c r="AI72" s="277"/>
      <c r="AJ72" s="278"/>
      <c r="AK72" s="276">
        <v>1</v>
      </c>
      <c r="AL72" s="277"/>
      <c r="AM72" s="277"/>
      <c r="AN72" s="277"/>
      <c r="AO72" s="277"/>
      <c r="AP72" s="277"/>
      <c r="AQ72" s="277"/>
      <c r="AR72" s="278"/>
      <c r="AS72" s="276">
        <v>0</v>
      </c>
      <c r="AT72" s="277"/>
      <c r="AU72" s="277"/>
      <c r="AV72" s="278"/>
      <c r="AW72" s="276">
        <v>0</v>
      </c>
      <c r="AX72" s="277"/>
      <c r="AY72" s="277"/>
      <c r="AZ72" s="278"/>
      <c r="BA72" s="276">
        <v>1.2</v>
      </c>
      <c r="BB72" s="277"/>
      <c r="BC72" s="277">
        <v>1.2</v>
      </c>
      <c r="BD72" s="277"/>
      <c r="BE72" s="277"/>
      <c r="BF72" s="278"/>
      <c r="BG72" s="344">
        <v>1</v>
      </c>
      <c r="BH72" s="345"/>
      <c r="BI72" s="345"/>
      <c r="BJ72" s="346"/>
      <c r="BK72" s="344">
        <v>7.1</v>
      </c>
      <c r="BL72" s="345"/>
      <c r="BM72" s="345"/>
      <c r="BN72" s="346"/>
      <c r="BO72" s="276">
        <v>0</v>
      </c>
      <c r="BP72" s="278"/>
      <c r="BQ72" s="276">
        <v>0</v>
      </c>
      <c r="BR72" s="278"/>
      <c r="BS72" s="47"/>
      <c r="BT72" s="47"/>
      <c r="BU72" s="47"/>
      <c r="BV72" s="87"/>
      <c r="BW72" s="88"/>
      <c r="BX72" s="88"/>
      <c r="BY72" s="47"/>
      <c r="BZ72" s="47"/>
      <c r="CA72" s="47"/>
      <c r="CB72" s="47"/>
      <c r="CC72" s="47"/>
      <c r="CD72" s="47"/>
      <c r="CE72" s="47"/>
      <c r="CF72" s="47"/>
      <c r="CG72" s="47"/>
      <c r="CH72" s="318">
        <f ca="1">IF(D16=BA115,CH71,IF(BQ56=0,CH71,CH74-BX79))</f>
        <v>13</v>
      </c>
      <c r="CI72" s="500"/>
      <c r="CJ72" s="318">
        <f ca="1">CJ71</f>
        <v>13</v>
      </c>
      <c r="CK72" s="319"/>
      <c r="CL72" s="498" t="s">
        <v>241</v>
      </c>
      <c r="CM72" s="499"/>
      <c r="CN72" s="499"/>
      <c r="CO72" s="499"/>
      <c r="CP72" s="499"/>
      <c r="CQ72" s="499"/>
      <c r="CR72" s="499"/>
      <c r="CS72" s="47"/>
      <c r="CT72" s="47"/>
      <c r="CU72" s="47"/>
      <c r="CV72" s="47"/>
      <c r="CW72" s="47"/>
      <c r="CX72" s="47"/>
      <c r="CY72" s="47"/>
      <c r="CZ72" s="47"/>
      <c r="DA72" s="47"/>
      <c r="DB72" s="47"/>
      <c r="DC72" s="47"/>
      <c r="DD72" s="47"/>
      <c r="DE72" s="47"/>
      <c r="DF72" s="47"/>
      <c r="DG72" s="47"/>
      <c r="DH72"/>
      <c r="DI72"/>
      <c r="DJ72"/>
      <c r="DK72" s="47"/>
      <c r="DL72"/>
      <c r="DM72"/>
      <c r="DN72" s="47"/>
      <c r="DO72" s="47"/>
      <c r="DP72" s="47"/>
      <c r="DQ72" s="47"/>
      <c r="DR72" s="47"/>
      <c r="DS72" s="47"/>
      <c r="DT72" s="47"/>
      <c r="DU72" s="47"/>
      <c r="DV72" s="47"/>
      <c r="DW72" s="47"/>
      <c r="DX72" s="47"/>
      <c r="DY72" s="47"/>
      <c r="DZ72" s="47"/>
      <c r="EA72" s="47"/>
      <c r="EB72" s="47"/>
      <c r="EC72" s="47"/>
      <c r="ED72" s="47"/>
      <c r="EE72" s="47"/>
      <c r="EF72" s="167"/>
      <c r="EG72" s="167"/>
      <c r="EH72" s="47"/>
      <c r="EI72" s="47"/>
      <c r="EJ72" s="47"/>
      <c r="EK72" s="47"/>
      <c r="EL72" s="47"/>
      <c r="EM72" s="47"/>
      <c r="EN72" s="47"/>
      <c r="EO72" s="47"/>
      <c r="EP72" s="47"/>
      <c r="EQ72" s="47"/>
      <c r="ER72" s="47"/>
      <c r="ES72" s="166" t="str">
        <f>""</f>
        <v/>
      </c>
      <c r="ET72" s="324"/>
      <c r="EU72" s="324"/>
      <c r="EV72" s="324"/>
      <c r="EW72" s="160" t="str">
        <f ca="1"/>
        <v>Carrier distance:</v>
      </c>
      <c r="EX72" s="64" t="s">
        <v>287</v>
      </c>
      <c r="EY72" s="65" t="s">
        <v>288</v>
      </c>
      <c r="EZ72" s="65"/>
      <c r="FA72" s="66"/>
      <c r="FB72" s="47"/>
    </row>
    <row r="73" spans="1:158" s="39" customFormat="1" ht="15.75" hidden="1" thickBot="1" x14ac:dyDescent="0.3">
      <c r="A73" s="281" t="str">
        <f t="shared" ca="1" si="4"/>
        <v>DS-XL LED</v>
      </c>
      <c r="B73" s="281"/>
      <c r="C73" s="281"/>
      <c r="D73" s="281"/>
      <c r="E73" s="281"/>
      <c r="F73" s="282"/>
      <c r="G73" s="55">
        <f t="shared" si="2"/>
        <v>16</v>
      </c>
      <c r="H73" s="148">
        <f t="shared" ca="1" si="3"/>
        <v>0</v>
      </c>
      <c r="I73" s="47"/>
      <c r="J73" s="55">
        <v>2</v>
      </c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276">
        <v>0</v>
      </c>
      <c r="V73" s="277"/>
      <c r="W73" s="277"/>
      <c r="X73" s="278"/>
      <c r="Y73" s="276">
        <v>-0.55000000000000004</v>
      </c>
      <c r="Z73" s="277"/>
      <c r="AA73" s="277"/>
      <c r="AB73" s="277"/>
      <c r="AC73" s="277"/>
      <c r="AD73" s="277"/>
      <c r="AE73" s="277"/>
      <c r="AF73" s="278"/>
      <c r="AG73" s="276">
        <v>0</v>
      </c>
      <c r="AH73" s="277"/>
      <c r="AI73" s="277"/>
      <c r="AJ73" s="278"/>
      <c r="AK73" s="276">
        <v>0</v>
      </c>
      <c r="AL73" s="277"/>
      <c r="AM73" s="277"/>
      <c r="AN73" s="277"/>
      <c r="AO73" s="277"/>
      <c r="AP73" s="277"/>
      <c r="AQ73" s="277"/>
      <c r="AR73" s="278"/>
      <c r="AS73" s="276">
        <v>1</v>
      </c>
      <c r="AT73" s="277"/>
      <c r="AU73" s="277"/>
      <c r="AV73" s="278"/>
      <c r="AW73" s="276">
        <v>1</v>
      </c>
      <c r="AX73" s="277"/>
      <c r="AY73" s="277"/>
      <c r="AZ73" s="278"/>
      <c r="BA73" s="276">
        <v>1.2</v>
      </c>
      <c r="BB73" s="277"/>
      <c r="BC73" s="277">
        <v>0.3</v>
      </c>
      <c r="BD73" s="277"/>
      <c r="BE73" s="277"/>
      <c r="BF73" s="278"/>
      <c r="BG73" s="344">
        <v>0</v>
      </c>
      <c r="BH73" s="345"/>
      <c r="BI73" s="345"/>
      <c r="BJ73" s="346"/>
      <c r="BK73" s="344">
        <v>0</v>
      </c>
      <c r="BL73" s="345"/>
      <c r="BM73" s="345"/>
      <c r="BN73" s="346"/>
      <c r="BO73" s="276">
        <v>0</v>
      </c>
      <c r="BP73" s="278"/>
      <c r="BQ73" s="276">
        <v>0</v>
      </c>
      <c r="BR73" s="278"/>
      <c r="BS73" s="47"/>
      <c r="BT73" s="47"/>
      <c r="BU73" s="47"/>
      <c r="BV73" s="389" t="s">
        <v>60</v>
      </c>
      <c r="BW73" s="390"/>
      <c r="BX73" s="391">
        <f ca="1">IF(L56=1,BX75,IF(L56=2,BX76,IF(L56=3,BX77,BX74)))</f>
        <v>1.45</v>
      </c>
      <c r="BY73" s="392"/>
      <c r="BZ73" s="370" t="s">
        <v>67</v>
      </c>
      <c r="CA73" s="370"/>
      <c r="CB73" s="370"/>
      <c r="CC73" s="370"/>
      <c r="CD73" s="370"/>
      <c r="CE73" s="370"/>
      <c r="CF73" s="371"/>
      <c r="CG73" s="47"/>
      <c r="CH73" s="320"/>
      <c r="CI73" s="501"/>
      <c r="CJ73" s="320"/>
      <c r="CK73" s="321"/>
      <c r="CL73" s="498"/>
      <c r="CM73" s="499"/>
      <c r="CN73" s="499"/>
      <c r="CO73" s="499"/>
      <c r="CP73" s="499"/>
      <c r="CQ73" s="499"/>
      <c r="CR73" s="499"/>
      <c r="CS73" s="47"/>
      <c r="CT73" s="47"/>
      <c r="CU73" s="47"/>
      <c r="CV73" s="47"/>
      <c r="CW73" s="47"/>
      <c r="CX73" s="47"/>
      <c r="CY73" s="47"/>
      <c r="CZ73" s="47"/>
      <c r="DA73" s="47"/>
      <c r="DB73" s="47"/>
      <c r="DC73" s="47"/>
      <c r="DD73" s="47"/>
      <c r="DE73"/>
      <c r="DF73"/>
      <c r="DG73" s="47"/>
      <c r="DH73"/>
      <c r="DI73"/>
      <c r="DJ73"/>
      <c r="DK73" s="47"/>
      <c r="DL73"/>
      <c r="DM73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  <c r="ED73" s="47"/>
      <c r="EE73" s="47"/>
      <c r="EF73"/>
      <c r="EG73"/>
      <c r="EH73" s="47"/>
      <c r="EI73" s="47"/>
      <c r="EJ73" s="47"/>
      <c r="EK73" s="47"/>
      <c r="EL73" s="47"/>
      <c r="EM73" s="47"/>
      <c r="EN73" s="47"/>
      <c r="EO73" s="47"/>
      <c r="EP73" s="47"/>
      <c r="EQ73" s="47"/>
      <c r="ER73" s="47"/>
      <c r="ES73" s="166" t="str">
        <f>""</f>
        <v/>
      </c>
      <c r="ET73" s="324"/>
      <c r="EU73" s="324"/>
      <c r="EV73" s="324"/>
      <c r="EW73" s="162" t="str">
        <f ca="1"/>
        <v xml:space="preserve">5,4cm / 6cm / 8cm   = </v>
      </c>
      <c r="EX73" s="168" t="s">
        <v>289</v>
      </c>
      <c r="EY73" s="75" t="s">
        <v>289</v>
      </c>
      <c r="EZ73" s="75"/>
      <c r="FA73" s="56"/>
      <c r="FB73" s="47"/>
    </row>
    <row r="74" spans="1:158" s="39" customFormat="1" ht="15.75" hidden="1" thickTop="1" x14ac:dyDescent="0.25">
      <c r="A74" s="281" t="str">
        <f t="shared" ca="1" si="4"/>
        <v>DS-XL LED Motorised</v>
      </c>
      <c r="B74" s="281"/>
      <c r="C74" s="281"/>
      <c r="D74" s="281"/>
      <c r="E74" s="281"/>
      <c r="F74" s="282"/>
      <c r="G74" s="55">
        <f t="shared" si="2"/>
        <v>17</v>
      </c>
      <c r="H74" s="148">
        <f t="shared" ca="1" si="3"/>
        <v>0</v>
      </c>
      <c r="I74" s="47"/>
      <c r="J74" s="55">
        <v>1</v>
      </c>
      <c r="K74" s="47">
        <v>2</v>
      </c>
      <c r="L74" s="47">
        <v>1</v>
      </c>
      <c r="M74" s="47">
        <v>1</v>
      </c>
      <c r="N74" s="47">
        <v>1</v>
      </c>
      <c r="O74" s="47">
        <v>1</v>
      </c>
      <c r="P74" s="47">
        <v>1</v>
      </c>
      <c r="Q74" s="47"/>
      <c r="R74" s="47">
        <v>1</v>
      </c>
      <c r="S74" s="47">
        <v>1</v>
      </c>
      <c r="T74" s="47"/>
      <c r="U74" s="361">
        <v>0</v>
      </c>
      <c r="V74" s="359"/>
      <c r="W74" s="359">
        <v>2.95</v>
      </c>
      <c r="X74" s="360"/>
      <c r="Y74" s="347">
        <v>-7.2</v>
      </c>
      <c r="Z74" s="281"/>
      <c r="AA74" s="281">
        <v>-6.9</v>
      </c>
      <c r="AB74" s="281"/>
      <c r="AC74" s="281">
        <v>0.75</v>
      </c>
      <c r="AD74" s="281"/>
      <c r="AE74" s="281">
        <v>1.45</v>
      </c>
      <c r="AF74" s="282"/>
      <c r="AG74" s="347">
        <v>2</v>
      </c>
      <c r="AH74" s="281"/>
      <c r="AI74" s="281">
        <v>1</v>
      </c>
      <c r="AJ74" s="282"/>
      <c r="AK74" s="347">
        <v>1</v>
      </c>
      <c r="AL74" s="281"/>
      <c r="AM74" s="281">
        <v>0</v>
      </c>
      <c r="AN74" s="281"/>
      <c r="AO74" s="281">
        <v>0</v>
      </c>
      <c r="AP74" s="281"/>
      <c r="AQ74" s="281">
        <v>0</v>
      </c>
      <c r="AR74" s="282"/>
      <c r="AS74" s="347">
        <v>1</v>
      </c>
      <c r="AT74" s="281"/>
      <c r="AU74" s="286">
        <v>0</v>
      </c>
      <c r="AV74" s="340"/>
      <c r="AW74" s="347">
        <v>0</v>
      </c>
      <c r="AX74" s="281"/>
      <c r="AY74" s="286">
        <v>1</v>
      </c>
      <c r="AZ74" s="340"/>
      <c r="BA74" s="276">
        <v>6.5</v>
      </c>
      <c r="BB74" s="277"/>
      <c r="BC74" s="277">
        <v>4</v>
      </c>
      <c r="BD74" s="277"/>
      <c r="BE74" s="277"/>
      <c r="BF74" s="278"/>
      <c r="BG74" s="347">
        <v>2</v>
      </c>
      <c r="BH74" s="281"/>
      <c r="BI74" s="286">
        <v>1</v>
      </c>
      <c r="BJ74" s="340"/>
      <c r="BK74" s="347">
        <v>8</v>
      </c>
      <c r="BL74" s="281"/>
      <c r="BM74" s="281">
        <v>2.9</v>
      </c>
      <c r="BN74" s="282"/>
      <c r="BO74" s="276">
        <v>0</v>
      </c>
      <c r="BP74" s="278"/>
      <c r="BQ74" s="276">
        <v>1</v>
      </c>
      <c r="BR74" s="278"/>
      <c r="BS74" s="47"/>
      <c r="BT74" s="47"/>
      <c r="BU74" s="47"/>
      <c r="BV74" s="400">
        <v>0</v>
      </c>
      <c r="BW74" s="401"/>
      <c r="BX74" s="285">
        <f ca="1">Y56</f>
        <v>-7.2</v>
      </c>
      <c r="BY74" s="336"/>
      <c r="BZ74" s="494" t="s">
        <v>235</v>
      </c>
      <c r="CA74" s="494"/>
      <c r="CB74" s="494"/>
      <c r="CC74" s="494"/>
      <c r="CD74" s="494"/>
      <c r="CE74" s="494"/>
      <c r="CF74" s="495"/>
      <c r="CG74" s="47"/>
      <c r="CH74" s="318">
        <f ca="1">IF(D16=BA115,CH72+BX79,IF(BQ56=0,CH72+BX79,CJ74))</f>
        <v>14</v>
      </c>
      <c r="CI74" s="319"/>
      <c r="CJ74" s="502">
        <f ca="1">CJ71+BX84</f>
        <v>13</v>
      </c>
      <c r="CK74" s="503"/>
      <c r="CL74" s="504" t="s">
        <v>242</v>
      </c>
      <c r="CM74" s="505"/>
      <c r="CN74" s="505"/>
      <c r="CO74" s="505"/>
      <c r="CP74" s="505"/>
      <c r="CQ74" s="505"/>
      <c r="CR74" s="505"/>
      <c r="CS74" s="47"/>
      <c r="CT74" s="47"/>
      <c r="CU74" s="47"/>
      <c r="CV74" s="47"/>
      <c r="CW74" s="47"/>
      <c r="CX74" s="47"/>
      <c r="CY74" s="47"/>
      <c r="CZ74" s="47"/>
      <c r="DA74" s="47"/>
      <c r="DB74" s="47"/>
      <c r="DC74" s="47"/>
      <c r="DD74" s="47"/>
      <c r="DE74"/>
      <c r="DF74"/>
      <c r="DG74" s="47"/>
      <c r="DH74"/>
      <c r="DI74"/>
      <c r="DJ74"/>
      <c r="DK74" s="47"/>
      <c r="DL74" s="149"/>
      <c r="DM74" s="149"/>
      <c r="DN74" s="47"/>
      <c r="DO74" s="47"/>
      <c r="DP74" s="47"/>
      <c r="DQ74" s="47"/>
      <c r="DR74" s="47"/>
      <c r="DS74" s="47"/>
      <c r="DT74" s="47"/>
      <c r="DU74" s="47"/>
      <c r="DV74" s="47"/>
      <c r="DW74" s="47"/>
      <c r="DX74" s="47"/>
      <c r="DY74" s="47"/>
      <c r="DZ74" s="47"/>
      <c r="EA74" s="47"/>
      <c r="EB74" s="47"/>
      <c r="EC74" s="47"/>
      <c r="ED74" s="47"/>
      <c r="EE74" s="47"/>
      <c r="EF74"/>
      <c r="EG74"/>
      <c r="EH74" s="47"/>
      <c r="EI74" s="47"/>
      <c r="EJ74" s="47"/>
      <c r="EK74" s="47"/>
      <c r="EL74" s="47"/>
      <c r="EM74" s="47"/>
      <c r="EN74" s="47"/>
      <c r="EO74" s="47"/>
      <c r="EP74" s="47"/>
      <c r="EQ74" s="47"/>
      <c r="ER74" s="47"/>
      <c r="ES74" s="166" t="str">
        <f>""</f>
        <v/>
      </c>
      <c r="ET74" s="324"/>
      <c r="EU74" s="324"/>
      <c r="EV74" s="324"/>
      <c r="EW74" s="161" t="str">
        <f ca="1"/>
        <v xml:space="preserve">2 1/8"- 2 3/8"- 2 5/8"  = </v>
      </c>
      <c r="EX74" s="61" t="s">
        <v>290</v>
      </c>
      <c r="EY74" s="62" t="s">
        <v>290</v>
      </c>
      <c r="EZ74" s="62"/>
      <c r="FA74" s="63"/>
      <c r="FB74" s="47"/>
    </row>
    <row r="75" spans="1:158" s="39" customFormat="1" ht="15" hidden="1" customHeight="1" thickBot="1" x14ac:dyDescent="0.3">
      <c r="A75" s="281" t="str">
        <f t="shared" ca="1" si="4"/>
        <v>FMS Dual</v>
      </c>
      <c r="B75" s="281"/>
      <c r="C75" s="281"/>
      <c r="D75" s="281"/>
      <c r="E75" s="281"/>
      <c r="F75" s="282"/>
      <c r="G75" s="55">
        <f t="shared" si="2"/>
        <v>18</v>
      </c>
      <c r="H75" s="148">
        <f t="shared" ca="1" si="3"/>
        <v>0</v>
      </c>
      <c r="I75" s="47"/>
      <c r="J75" s="55">
        <v>1</v>
      </c>
      <c r="K75" s="47"/>
      <c r="L75" s="47">
        <v>3</v>
      </c>
      <c r="M75" s="47"/>
      <c r="N75" s="47"/>
      <c r="O75" s="47"/>
      <c r="P75" s="47"/>
      <c r="Q75" s="47"/>
      <c r="R75" s="47"/>
      <c r="S75" s="47"/>
      <c r="T75" s="47">
        <v>1</v>
      </c>
      <c r="U75" s="276">
        <v>0</v>
      </c>
      <c r="V75" s="277"/>
      <c r="W75" s="277"/>
      <c r="X75" s="278"/>
      <c r="Y75" s="97" t="s">
        <v>57</v>
      </c>
      <c r="Z75" s="98"/>
      <c r="AA75" s="98"/>
      <c r="AB75" s="98"/>
      <c r="AC75" s="98"/>
      <c r="AD75" s="98"/>
      <c r="AE75" s="98"/>
      <c r="AF75" s="99"/>
      <c r="AG75" s="276">
        <v>0</v>
      </c>
      <c r="AH75" s="277"/>
      <c r="AI75" s="277"/>
      <c r="AJ75" s="278"/>
      <c r="AK75" s="276">
        <v>0</v>
      </c>
      <c r="AL75" s="277"/>
      <c r="AM75" s="277"/>
      <c r="AN75" s="277"/>
      <c r="AO75" s="277"/>
      <c r="AP75" s="277"/>
      <c r="AQ75" s="277"/>
      <c r="AR75" s="278"/>
      <c r="AS75" s="276">
        <v>1</v>
      </c>
      <c r="AT75" s="277"/>
      <c r="AU75" s="277"/>
      <c r="AV75" s="278"/>
      <c r="AW75" s="276">
        <v>1</v>
      </c>
      <c r="AX75" s="277"/>
      <c r="AY75" s="277"/>
      <c r="AZ75" s="278"/>
      <c r="BA75" s="276">
        <v>8.5</v>
      </c>
      <c r="BB75" s="277"/>
      <c r="BC75" s="277">
        <v>4</v>
      </c>
      <c r="BD75" s="277"/>
      <c r="BE75" s="277"/>
      <c r="BF75" s="278"/>
      <c r="BG75" s="344">
        <v>1</v>
      </c>
      <c r="BH75" s="345"/>
      <c r="BI75" s="345"/>
      <c r="BJ75" s="346"/>
      <c r="BK75" s="344">
        <v>0</v>
      </c>
      <c r="BL75" s="345"/>
      <c r="BM75" s="345"/>
      <c r="BN75" s="346"/>
      <c r="BO75" s="276">
        <v>0</v>
      </c>
      <c r="BP75" s="278"/>
      <c r="BQ75" s="276">
        <v>0</v>
      </c>
      <c r="BR75" s="278"/>
      <c r="BS75" s="47"/>
      <c r="BT75" s="47"/>
      <c r="BU75" s="47"/>
      <c r="BV75" s="285">
        <v>1</v>
      </c>
      <c r="BW75" s="336"/>
      <c r="BX75" s="285">
        <f ca="1">IF(D18=BA123, IF(D16=BA116, Y56, AA56 ), IF(D18=BA124,IF(D16=BA116, AC56, AE56),Y56 ))</f>
        <v>1.45</v>
      </c>
      <c r="BY75" s="336"/>
      <c r="BZ75" s="288" t="s">
        <v>243</v>
      </c>
      <c r="CA75" s="288"/>
      <c r="CB75" s="288"/>
      <c r="CC75" s="288"/>
      <c r="CD75" s="288"/>
      <c r="CE75" s="288"/>
      <c r="CF75" s="486"/>
      <c r="CG75" s="47"/>
      <c r="CH75" s="320"/>
      <c r="CI75" s="321"/>
      <c r="CJ75" s="320"/>
      <c r="CK75" s="321"/>
      <c r="CL75" s="504"/>
      <c r="CM75" s="505"/>
      <c r="CN75" s="505"/>
      <c r="CO75" s="505"/>
      <c r="CP75" s="505"/>
      <c r="CQ75" s="505"/>
      <c r="CR75" s="505"/>
      <c r="CS75" s="47"/>
      <c r="CT75" s="47"/>
      <c r="CU75" s="47"/>
      <c r="CV75" s="47"/>
      <c r="CW75" s="47"/>
      <c r="CX75" s="47"/>
      <c r="CY75" s="47"/>
      <c r="CZ75" s="47"/>
      <c r="DA75" s="47"/>
      <c r="DB75" s="47"/>
      <c r="DC75" s="47"/>
      <c r="DD75" s="47"/>
      <c r="DE75"/>
      <c r="DF75"/>
      <c r="DG75" s="47"/>
      <c r="DH75"/>
      <c r="DI75"/>
      <c r="DJ75"/>
      <c r="DK75" s="47"/>
      <c r="DL75"/>
      <c r="DM75"/>
      <c r="DN75" s="47"/>
      <c r="DO75" s="47"/>
      <c r="DP75" s="47"/>
      <c r="DQ75" s="47"/>
      <c r="DR75" s="47"/>
      <c r="DS75" s="47"/>
      <c r="DT75" s="47"/>
      <c r="DU75" s="47"/>
      <c r="DV75" s="47"/>
      <c r="DW75" s="47"/>
      <c r="DX75" s="47"/>
      <c r="DY75" s="47"/>
      <c r="DZ75" s="47"/>
      <c r="EA75" s="47"/>
      <c r="EB75" s="47"/>
      <c r="EC75" s="47"/>
      <c r="ED75" s="47"/>
      <c r="EE75" s="47"/>
      <c r="EF75"/>
      <c r="EG75"/>
      <c r="EH75" s="47"/>
      <c r="EI75" s="47"/>
      <c r="EJ75" s="47"/>
      <c r="EK75" s="47"/>
      <c r="EL75" s="47"/>
      <c r="EM75" s="47"/>
      <c r="EN75" s="47"/>
      <c r="EO75" s="47"/>
      <c r="EP75" s="47"/>
      <c r="EQ75" s="47"/>
      <c r="ER75" s="47"/>
      <c r="ES75" s="166" t="str">
        <f>""</f>
        <v/>
      </c>
      <c r="ET75" s="324"/>
      <c r="EU75" s="324"/>
      <c r="EV75" s="324"/>
      <c r="EW75" s="160" t="str">
        <f ca="1"/>
        <v>One-way draw &lt;&gt;</v>
      </c>
      <c r="EX75" s="64" t="s">
        <v>291</v>
      </c>
      <c r="EY75" s="65" t="s">
        <v>292</v>
      </c>
      <c r="EZ75" s="65"/>
      <c r="FA75" s="66"/>
      <c r="FB75" s="47"/>
    </row>
    <row r="76" spans="1:158" s="39" customFormat="1" ht="15.75" hidden="1" thickBot="1" x14ac:dyDescent="0.3">
      <c r="A76" s="281" t="str">
        <f t="shared" ca="1" si="4"/>
        <v>MRS Universal</v>
      </c>
      <c r="B76" s="281"/>
      <c r="C76" s="281"/>
      <c r="D76" s="281"/>
      <c r="E76" s="281"/>
      <c r="F76" s="282"/>
      <c r="G76" s="55">
        <f t="shared" si="2"/>
        <v>19</v>
      </c>
      <c r="H76" s="148">
        <f t="shared" ca="1" si="3"/>
        <v>0</v>
      </c>
      <c r="I76" s="47"/>
      <c r="J76" s="55">
        <v>1</v>
      </c>
      <c r="K76" s="47">
        <v>1</v>
      </c>
      <c r="L76" s="47">
        <v>1</v>
      </c>
      <c r="M76" s="47">
        <v>1</v>
      </c>
      <c r="N76" s="47">
        <v>1</v>
      </c>
      <c r="O76" s="47">
        <v>1</v>
      </c>
      <c r="P76" s="47">
        <v>1</v>
      </c>
      <c r="Q76" s="47"/>
      <c r="R76" s="47">
        <v>1</v>
      </c>
      <c r="S76" s="47">
        <v>1</v>
      </c>
      <c r="T76" s="47"/>
      <c r="U76" s="347">
        <v>0</v>
      </c>
      <c r="V76" s="281"/>
      <c r="W76" s="281">
        <v>2.5299999999999998</v>
      </c>
      <c r="X76" s="282"/>
      <c r="Y76" s="347">
        <v>-7.2</v>
      </c>
      <c r="Z76" s="281"/>
      <c r="AA76" s="281">
        <v>-6.9</v>
      </c>
      <c r="AB76" s="281"/>
      <c r="AC76" s="281">
        <v>0.75</v>
      </c>
      <c r="AD76" s="281"/>
      <c r="AE76" s="281">
        <v>1.45</v>
      </c>
      <c r="AF76" s="282"/>
      <c r="AG76" s="347">
        <v>1</v>
      </c>
      <c r="AH76" s="281"/>
      <c r="AI76" s="281">
        <v>0</v>
      </c>
      <c r="AJ76" s="282"/>
      <c r="AK76" s="347">
        <v>1</v>
      </c>
      <c r="AL76" s="281"/>
      <c r="AM76" s="281">
        <v>0</v>
      </c>
      <c r="AN76" s="281"/>
      <c r="AO76" s="281">
        <v>0</v>
      </c>
      <c r="AP76" s="281"/>
      <c r="AQ76" s="281">
        <v>0</v>
      </c>
      <c r="AR76" s="282"/>
      <c r="AS76" s="347">
        <v>0</v>
      </c>
      <c r="AT76" s="281"/>
      <c r="AU76" s="286">
        <v>1</v>
      </c>
      <c r="AV76" s="340"/>
      <c r="AW76" s="347">
        <v>0</v>
      </c>
      <c r="AX76" s="281"/>
      <c r="AY76" s="286">
        <v>1</v>
      </c>
      <c r="AZ76" s="340"/>
      <c r="BA76" s="276">
        <v>0</v>
      </c>
      <c r="BB76" s="277"/>
      <c r="BC76" s="277">
        <v>3.5</v>
      </c>
      <c r="BD76" s="277"/>
      <c r="BE76" s="277"/>
      <c r="BF76" s="278"/>
      <c r="BG76" s="347">
        <v>2</v>
      </c>
      <c r="BH76" s="281"/>
      <c r="BI76" s="286">
        <v>1</v>
      </c>
      <c r="BJ76" s="340"/>
      <c r="BK76" s="347">
        <v>8</v>
      </c>
      <c r="BL76" s="281"/>
      <c r="BM76" s="281">
        <v>2.9</v>
      </c>
      <c r="BN76" s="282"/>
      <c r="BO76" s="276">
        <v>0</v>
      </c>
      <c r="BP76" s="278"/>
      <c r="BQ76" s="276">
        <v>0</v>
      </c>
      <c r="BR76" s="278"/>
      <c r="BS76" s="47"/>
      <c r="BT76" s="47"/>
      <c r="BU76" s="47"/>
      <c r="BV76" s="285">
        <v>2</v>
      </c>
      <c r="BW76" s="336"/>
      <c r="BX76" s="285">
        <f ca="1">IF(D16=$BA$116,Y56,AA56)</f>
        <v>-6.9</v>
      </c>
      <c r="BY76" s="336"/>
      <c r="BZ76" s="424" t="s">
        <v>239</v>
      </c>
      <c r="CA76" s="424"/>
      <c r="CB76" s="424"/>
      <c r="CC76" s="424"/>
      <c r="CD76" s="424"/>
      <c r="CE76" s="424"/>
      <c r="CF76" s="425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/>
      <c r="CX76" s="47"/>
      <c r="CY76" s="47"/>
      <c r="CZ76" s="47"/>
      <c r="DA76" s="47"/>
      <c r="DB76" s="47"/>
      <c r="DC76" s="47"/>
      <c r="DD76" s="47"/>
      <c r="DE76"/>
      <c r="DF76"/>
      <c r="DG76" s="47"/>
      <c r="DH76"/>
      <c r="DI76"/>
      <c r="DJ76"/>
      <c r="DK76" s="47"/>
      <c r="DL76"/>
      <c r="DM76"/>
      <c r="DN76" s="47"/>
      <c r="DO76" s="47"/>
      <c r="DP76" s="47"/>
      <c r="DQ76" s="47"/>
      <c r="DR76" s="47"/>
      <c r="DS76" s="47"/>
      <c r="DT76" s="47"/>
      <c r="DU76" s="47"/>
      <c r="DV76" s="47"/>
      <c r="DW76" s="47"/>
      <c r="DX76" s="47"/>
      <c r="DY76" s="47"/>
      <c r="DZ76" s="47"/>
      <c r="EA76" s="47"/>
      <c r="EB76" s="47"/>
      <c r="EC76" s="47"/>
      <c r="ED76" s="47"/>
      <c r="EE76" s="47"/>
      <c r="EF76"/>
      <c r="EG76"/>
      <c r="EH76" s="47"/>
      <c r="EI76" s="47"/>
      <c r="EJ76" s="47"/>
      <c r="EK76" s="47"/>
      <c r="EL76" s="47"/>
      <c r="EM76" s="47"/>
      <c r="EN76" s="47"/>
      <c r="EO76" s="47"/>
      <c r="EP76" s="47"/>
      <c r="EQ76" s="47"/>
      <c r="ER76" s="47"/>
      <c r="ES76" s="166" t="str">
        <f>""</f>
        <v/>
      </c>
      <c r="ET76" s="324"/>
      <c r="EU76" s="324"/>
      <c r="EV76" s="324"/>
      <c r="EW76" s="161" t="str">
        <f ca="1"/>
        <v xml:space="preserve">Center closing   = </v>
      </c>
      <c r="EX76" s="61" t="s">
        <v>293</v>
      </c>
      <c r="EY76" s="62" t="s">
        <v>294</v>
      </c>
      <c r="EZ76" s="62"/>
      <c r="FA76" s="63"/>
      <c r="FB76" s="47"/>
    </row>
    <row r="77" spans="1:158" s="39" customFormat="1" ht="15.75" hidden="1" thickBot="1" x14ac:dyDescent="0.3">
      <c r="A77" s="281" t="str">
        <f t="shared" ca="1" si="4"/>
        <v>CS Recess</v>
      </c>
      <c r="B77" s="281"/>
      <c r="C77" s="281"/>
      <c r="D77" s="281"/>
      <c r="E77" s="281"/>
      <c r="F77" s="282"/>
      <c r="G77" s="55">
        <f t="shared" si="2"/>
        <v>20</v>
      </c>
      <c r="H77" s="148">
        <f t="shared" ca="1" si="3"/>
        <v>0</v>
      </c>
      <c r="I77"/>
      <c r="J77" s="55">
        <v>2</v>
      </c>
      <c r="K77" s="47"/>
      <c r="L77" s="47"/>
      <c r="M77" s="47"/>
      <c r="N77" s="47"/>
      <c r="O77" s="47"/>
      <c r="P77" s="47"/>
      <c r="Q77" s="47">
        <v>1</v>
      </c>
      <c r="R77" s="47"/>
      <c r="S77" s="47"/>
      <c r="T77" s="47">
        <v>1</v>
      </c>
      <c r="U77" s="276">
        <v>0</v>
      </c>
      <c r="V77" s="277"/>
      <c r="W77" s="277"/>
      <c r="X77" s="278"/>
      <c r="Y77" s="276">
        <v>1.5</v>
      </c>
      <c r="Z77" s="277"/>
      <c r="AA77" s="277"/>
      <c r="AB77" s="277"/>
      <c r="AC77" s="277"/>
      <c r="AD77" s="277"/>
      <c r="AE77" s="277"/>
      <c r="AF77" s="278"/>
      <c r="AG77" s="276">
        <v>0</v>
      </c>
      <c r="AH77" s="277"/>
      <c r="AI77" s="277"/>
      <c r="AJ77" s="278"/>
      <c r="AK77" s="276">
        <v>0</v>
      </c>
      <c r="AL77" s="277"/>
      <c r="AM77" s="277"/>
      <c r="AN77" s="277"/>
      <c r="AO77" s="277"/>
      <c r="AP77" s="277"/>
      <c r="AQ77" s="277"/>
      <c r="AR77" s="278"/>
      <c r="AS77" s="276">
        <v>1</v>
      </c>
      <c r="AT77" s="277"/>
      <c r="AU77" s="277"/>
      <c r="AV77" s="278"/>
      <c r="AW77" s="276">
        <v>1</v>
      </c>
      <c r="AX77" s="277"/>
      <c r="AY77" s="277"/>
      <c r="AZ77" s="278"/>
      <c r="BA77" s="276">
        <v>3</v>
      </c>
      <c r="BB77" s="277"/>
      <c r="BC77" s="281">
        <v>3</v>
      </c>
      <c r="BD77" s="281"/>
      <c r="BE77" s="281">
        <v>0.5</v>
      </c>
      <c r="BF77" s="281"/>
      <c r="BG77" s="344">
        <v>0</v>
      </c>
      <c r="BH77" s="345"/>
      <c r="BI77" s="345"/>
      <c r="BJ77" s="346"/>
      <c r="BK77" s="344">
        <v>0</v>
      </c>
      <c r="BL77" s="345"/>
      <c r="BM77" s="345"/>
      <c r="BN77" s="346"/>
      <c r="BO77" s="276">
        <v>2.2000000000000002</v>
      </c>
      <c r="BP77" s="278"/>
      <c r="BQ77" s="276">
        <v>0</v>
      </c>
      <c r="BR77" s="278"/>
      <c r="BS77" s="47"/>
      <c r="BT77" s="47"/>
      <c r="BU77" s="47"/>
      <c r="BV77" s="384">
        <v>3</v>
      </c>
      <c r="BW77" s="385"/>
      <c r="BX77" s="384">
        <f>D20/2</f>
        <v>0</v>
      </c>
      <c r="BY77" s="385"/>
      <c r="BZ77" s="426" t="s">
        <v>244</v>
      </c>
      <c r="CA77" s="426"/>
      <c r="CB77" s="426"/>
      <c r="CC77" s="426"/>
      <c r="CD77" s="426"/>
      <c r="CE77" s="426"/>
      <c r="CF77" s="427"/>
      <c r="CG77" s="47"/>
      <c r="CH77" s="318" t="s">
        <v>11</v>
      </c>
      <c r="CI77" s="319"/>
      <c r="CJ77" s="506" t="s">
        <v>11</v>
      </c>
      <c r="CK77" s="319"/>
      <c r="CL77" s="504" t="s">
        <v>245</v>
      </c>
      <c r="CM77" s="505"/>
      <c r="CN77" s="505"/>
      <c r="CO77" s="505"/>
      <c r="CP77" s="505"/>
      <c r="CQ77" s="505"/>
      <c r="CR77" s="505"/>
      <c r="CS77" s="47"/>
      <c r="CT77" s="47"/>
      <c r="CU77" s="47"/>
      <c r="CV77" s="47"/>
      <c r="CW77" s="47"/>
      <c r="CX77" s="47"/>
      <c r="CY77" s="47"/>
      <c r="CZ77" s="47"/>
      <c r="DA77" s="47"/>
      <c r="DB77" s="47"/>
      <c r="DC77" s="47"/>
      <c r="DD77" s="47"/>
      <c r="DE77"/>
      <c r="DF77"/>
      <c r="DG77" s="47"/>
      <c r="DH77"/>
      <c r="DI77"/>
      <c r="DJ77"/>
      <c r="DK77" s="47"/>
      <c r="DL77" s="143"/>
      <c r="DM77" s="143"/>
      <c r="DN77" s="47"/>
      <c r="DO77" s="47"/>
      <c r="DP77" s="47"/>
      <c r="DQ77" s="47"/>
      <c r="DR77" s="47"/>
      <c r="DS77" s="47"/>
      <c r="DT77" s="47"/>
      <c r="DU77" s="47"/>
      <c r="DV77" s="47"/>
      <c r="DW77" s="47"/>
      <c r="DX77" s="47"/>
      <c r="DY77" s="47"/>
      <c r="DZ77" s="47"/>
      <c r="EA77" s="47"/>
      <c r="EB77" s="47"/>
      <c r="EC77" s="47"/>
      <c r="ED77" s="47"/>
      <c r="EE77" s="47"/>
      <c r="EF77"/>
      <c r="EG77"/>
      <c r="EH77" s="47"/>
      <c r="EI77" s="47"/>
      <c r="EJ77" s="47"/>
      <c r="EK77" s="47"/>
      <c r="EL77" s="47"/>
      <c r="EM77" s="47"/>
      <c r="EN77" s="47"/>
      <c r="EO77" s="47"/>
      <c r="EP77" s="47"/>
      <c r="EQ77" s="47"/>
      <c r="ER77" s="47"/>
      <c r="ES77" s="166" t="str">
        <f>""</f>
        <v/>
      </c>
      <c r="ET77" s="324"/>
      <c r="EU77" s="324"/>
      <c r="EV77" s="324"/>
      <c r="EW77" s="160" t="str">
        <f ca="1"/>
        <v>Master type:</v>
      </c>
      <c r="EX77" s="64" t="s">
        <v>134</v>
      </c>
      <c r="EY77" s="65" t="s">
        <v>295</v>
      </c>
      <c r="EZ77" s="65"/>
      <c r="FA77" s="66"/>
      <c r="FB77" s="47"/>
    </row>
    <row r="78" spans="1:158" s="39" customFormat="1" ht="15.75" hidden="1" thickBot="1" x14ac:dyDescent="0.3">
      <c r="A78" s="281" t="str">
        <f t="shared" ca="1" si="4"/>
        <v>CRS Square 30</v>
      </c>
      <c r="B78" s="281"/>
      <c r="C78" s="281"/>
      <c r="D78" s="281"/>
      <c r="E78" s="281"/>
      <c r="F78" s="282"/>
      <c r="G78" s="55">
        <f t="shared" si="2"/>
        <v>21</v>
      </c>
      <c r="H78" s="148">
        <f t="shared" ca="1" si="3"/>
        <v>0</v>
      </c>
      <c r="I78"/>
      <c r="J78" s="55">
        <v>2</v>
      </c>
      <c r="K78" s="47"/>
      <c r="L78" s="47">
        <v>1</v>
      </c>
      <c r="M78" s="47">
        <v>1</v>
      </c>
      <c r="N78" s="47">
        <v>1</v>
      </c>
      <c r="O78" s="47">
        <v>1</v>
      </c>
      <c r="P78" s="47">
        <v>1</v>
      </c>
      <c r="Q78" s="47"/>
      <c r="R78" s="47">
        <v>1</v>
      </c>
      <c r="S78" s="47"/>
      <c r="T78" s="47">
        <v>1</v>
      </c>
      <c r="U78" s="276">
        <v>0</v>
      </c>
      <c r="V78" s="277"/>
      <c r="W78" s="277"/>
      <c r="X78" s="278"/>
      <c r="Y78" s="347">
        <v>-7.2</v>
      </c>
      <c r="Z78" s="281"/>
      <c r="AA78" s="281">
        <v>-6.9</v>
      </c>
      <c r="AB78" s="281"/>
      <c r="AC78" s="281">
        <v>0.75</v>
      </c>
      <c r="AD78" s="281"/>
      <c r="AE78" s="281">
        <v>1.45</v>
      </c>
      <c r="AF78" s="282"/>
      <c r="AG78" s="347">
        <v>1</v>
      </c>
      <c r="AH78" s="281"/>
      <c r="AI78" s="281">
        <v>0</v>
      </c>
      <c r="AJ78" s="282"/>
      <c r="AK78" s="347">
        <v>1</v>
      </c>
      <c r="AL78" s="281"/>
      <c r="AM78" s="281">
        <v>0</v>
      </c>
      <c r="AN78" s="281"/>
      <c r="AO78" s="281">
        <v>0</v>
      </c>
      <c r="AP78" s="281"/>
      <c r="AQ78" s="281">
        <v>0</v>
      </c>
      <c r="AR78" s="282"/>
      <c r="AS78" s="347">
        <v>0</v>
      </c>
      <c r="AT78" s="281"/>
      <c r="AU78" s="286">
        <v>1</v>
      </c>
      <c r="AV78" s="340"/>
      <c r="AW78" s="347">
        <v>0</v>
      </c>
      <c r="AX78" s="281"/>
      <c r="AY78" s="286">
        <v>1</v>
      </c>
      <c r="AZ78" s="340"/>
      <c r="BA78" s="276">
        <v>0.5</v>
      </c>
      <c r="BB78" s="277"/>
      <c r="BC78" s="277">
        <v>0.5</v>
      </c>
      <c r="BD78" s="277"/>
      <c r="BE78" s="277"/>
      <c r="BF78" s="277"/>
      <c r="BG78" s="347">
        <v>2</v>
      </c>
      <c r="BH78" s="281"/>
      <c r="BI78" s="286">
        <v>1</v>
      </c>
      <c r="BJ78" s="340"/>
      <c r="BK78" s="347">
        <v>8</v>
      </c>
      <c r="BL78" s="281"/>
      <c r="BM78" s="281">
        <v>2.9</v>
      </c>
      <c r="BN78" s="282"/>
      <c r="BO78" s="276">
        <v>1.07</v>
      </c>
      <c r="BP78" s="278"/>
      <c r="BQ78" s="276">
        <v>0</v>
      </c>
      <c r="BR78" s="278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  <c r="CF78" s="47"/>
      <c r="CG78" s="47"/>
      <c r="CH78" s="320"/>
      <c r="CI78" s="321"/>
      <c r="CJ78" s="320"/>
      <c r="CK78" s="321"/>
      <c r="CL78" s="504"/>
      <c r="CM78" s="505"/>
      <c r="CN78" s="505"/>
      <c r="CO78" s="505"/>
      <c r="CP78" s="505"/>
      <c r="CQ78" s="505"/>
      <c r="CR78" s="505"/>
      <c r="CS78" s="47"/>
      <c r="CT78" s="47"/>
      <c r="CU78" s="47"/>
      <c r="CV78" s="47"/>
      <c r="CW78" s="47"/>
      <c r="CX78" s="47"/>
      <c r="CY78" s="47"/>
      <c r="CZ78" s="47"/>
      <c r="DA78" s="47"/>
      <c r="DB78" s="47"/>
      <c r="DC78" s="47"/>
      <c r="DD78" s="47"/>
      <c r="DE78"/>
      <c r="DF78"/>
      <c r="DG78" s="47"/>
      <c r="DH78"/>
      <c r="DI78"/>
      <c r="DJ78"/>
      <c r="DK78" s="47"/>
      <c r="DL78"/>
      <c r="DM78"/>
      <c r="DN78" s="47"/>
      <c r="DO78" s="47"/>
      <c r="DP78" s="47"/>
      <c r="DQ78" s="47"/>
      <c r="DR78" s="47"/>
      <c r="DS78" s="47"/>
      <c r="DT78" s="47"/>
      <c r="DU78" s="47"/>
      <c r="DV78" s="47"/>
      <c r="DW78" s="47"/>
      <c r="DX78" s="47"/>
      <c r="DY78" s="47"/>
      <c r="DZ78" s="47"/>
      <c r="EA78" s="47"/>
      <c r="EB78" s="47"/>
      <c r="EC78" s="47"/>
      <c r="ED78" s="47"/>
      <c r="EE78" s="47"/>
      <c r="EF78"/>
      <c r="EG78"/>
      <c r="EH78" s="47"/>
      <c r="EI78" s="47"/>
      <c r="EJ78" s="47"/>
      <c r="EK78" s="47"/>
      <c r="EL78" s="47"/>
      <c r="EM78" s="47"/>
      <c r="EN78" s="47"/>
      <c r="EO78" s="47"/>
      <c r="EP78" s="47"/>
      <c r="EQ78" s="47"/>
      <c r="ER78" s="47"/>
      <c r="ES78" s="166" t="str">
        <f>""</f>
        <v/>
      </c>
      <c r="ET78" s="324"/>
      <c r="EU78" s="324"/>
      <c r="EV78" s="324"/>
      <c r="EW78" s="161" t="str">
        <f ca="1"/>
        <v xml:space="preserve">Steel / Plastic   = </v>
      </c>
      <c r="EX78" s="61" t="s">
        <v>296</v>
      </c>
      <c r="EY78" s="62" t="s">
        <v>297</v>
      </c>
      <c r="EZ78" s="62"/>
      <c r="FA78" s="63"/>
      <c r="FB78" s="47"/>
    </row>
    <row r="79" spans="1:158" s="39" customFormat="1" ht="15.75" hidden="1" thickBot="1" x14ac:dyDescent="0.3">
      <c r="A79" s="281" t="str">
        <f t="shared" ca="1" si="4"/>
        <v>CRS Rectangular 45</v>
      </c>
      <c r="B79" s="281"/>
      <c r="C79" s="281"/>
      <c r="D79" s="281"/>
      <c r="E79" s="281"/>
      <c r="F79" s="282"/>
      <c r="G79" s="55">
        <f t="shared" si="2"/>
        <v>22</v>
      </c>
      <c r="H79" s="148">
        <f t="shared" ca="1" si="3"/>
        <v>0</v>
      </c>
      <c r="I79"/>
      <c r="J79" s="55">
        <v>2</v>
      </c>
      <c r="K79" s="47"/>
      <c r="L79" s="47">
        <v>1</v>
      </c>
      <c r="M79" s="47">
        <v>1</v>
      </c>
      <c r="N79" s="47">
        <v>1</v>
      </c>
      <c r="O79" s="47">
        <v>1</v>
      </c>
      <c r="P79" s="47">
        <v>1</v>
      </c>
      <c r="Q79" s="47"/>
      <c r="R79" s="47">
        <v>1</v>
      </c>
      <c r="S79" s="47"/>
      <c r="T79" s="47">
        <v>1</v>
      </c>
      <c r="U79" s="276">
        <v>0</v>
      </c>
      <c r="V79" s="277"/>
      <c r="W79" s="277"/>
      <c r="X79" s="278"/>
      <c r="Y79" s="347">
        <v>-7.2</v>
      </c>
      <c r="Z79" s="281"/>
      <c r="AA79" s="281">
        <v>-6.9</v>
      </c>
      <c r="AB79" s="281"/>
      <c r="AC79" s="281">
        <v>0.75</v>
      </c>
      <c r="AD79" s="281"/>
      <c r="AE79" s="281">
        <v>1.45</v>
      </c>
      <c r="AF79" s="282"/>
      <c r="AG79" s="347">
        <v>1</v>
      </c>
      <c r="AH79" s="281"/>
      <c r="AI79" s="281">
        <v>0</v>
      </c>
      <c r="AJ79" s="282"/>
      <c r="AK79" s="347">
        <v>1</v>
      </c>
      <c r="AL79" s="281"/>
      <c r="AM79" s="281">
        <v>0</v>
      </c>
      <c r="AN79" s="281"/>
      <c r="AO79" s="281">
        <v>0</v>
      </c>
      <c r="AP79" s="281"/>
      <c r="AQ79" s="281">
        <v>0</v>
      </c>
      <c r="AR79" s="282"/>
      <c r="AS79" s="347">
        <v>0</v>
      </c>
      <c r="AT79" s="281"/>
      <c r="AU79" s="286">
        <v>1</v>
      </c>
      <c r="AV79" s="340"/>
      <c r="AW79" s="347">
        <v>0</v>
      </c>
      <c r="AX79" s="281"/>
      <c r="AY79" s="286">
        <v>1</v>
      </c>
      <c r="AZ79" s="340"/>
      <c r="BA79" s="276">
        <v>0.5</v>
      </c>
      <c r="BB79" s="277"/>
      <c r="BC79" s="277">
        <v>0.5</v>
      </c>
      <c r="BD79" s="277"/>
      <c r="BE79" s="277"/>
      <c r="BF79" s="277"/>
      <c r="BG79" s="347">
        <v>2</v>
      </c>
      <c r="BH79" s="281"/>
      <c r="BI79" s="286">
        <v>1</v>
      </c>
      <c r="BJ79" s="340"/>
      <c r="BK79" s="347">
        <v>8</v>
      </c>
      <c r="BL79" s="281"/>
      <c r="BM79" s="281">
        <v>2.9</v>
      </c>
      <c r="BN79" s="282"/>
      <c r="BO79" s="276">
        <v>1.07</v>
      </c>
      <c r="BP79" s="278"/>
      <c r="BQ79" s="276">
        <v>0</v>
      </c>
      <c r="BR79" s="278"/>
      <c r="BS79" s="47"/>
      <c r="BT79" s="47"/>
      <c r="BU79" s="47"/>
      <c r="BV79" s="389" t="s">
        <v>61</v>
      </c>
      <c r="BW79" s="390"/>
      <c r="BX79" s="391">
        <f ca="1">IF(M56=1,BX81,IF(M56=2,BX82,BX80))</f>
        <v>1</v>
      </c>
      <c r="BY79" s="392"/>
      <c r="BZ79" s="370" t="s">
        <v>122</v>
      </c>
      <c r="CA79" s="370"/>
      <c r="CB79" s="370"/>
      <c r="CC79" s="370"/>
      <c r="CD79" s="370"/>
      <c r="CE79" s="370"/>
      <c r="CF79" s="371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/>
      <c r="DI79"/>
      <c r="DJ79"/>
      <c r="DK79" s="47"/>
      <c r="DL79"/>
      <c r="DM79"/>
      <c r="DN79" s="47"/>
      <c r="DO79" s="47"/>
      <c r="DP79" s="47"/>
      <c r="DQ79" s="47"/>
      <c r="DR79" s="47"/>
      <c r="DS79" s="47"/>
      <c r="DT79" s="47"/>
      <c r="DU79" s="47"/>
      <c r="DV79" s="47"/>
      <c r="DW79" s="47"/>
      <c r="DX79" s="47"/>
      <c r="DY79" s="47"/>
      <c r="DZ79" s="47"/>
      <c r="EA79" s="47"/>
      <c r="EB79" s="47"/>
      <c r="EC79" s="47"/>
      <c r="ED79" s="47"/>
      <c r="EE79" s="47"/>
      <c r="EF79" s="47"/>
      <c r="EG79" s="47"/>
      <c r="EH79" s="47"/>
      <c r="EI79" s="47"/>
      <c r="EJ79" s="47"/>
      <c r="EK79" s="47"/>
      <c r="EL79" s="47"/>
      <c r="EM79" s="47"/>
      <c r="EN79" s="47"/>
      <c r="EO79" s="47"/>
      <c r="EP79" s="47"/>
      <c r="EQ79" s="47"/>
      <c r="ER79" s="47"/>
      <c r="ES79" s="166" t="str">
        <f>""</f>
        <v/>
      </c>
      <c r="ET79" s="324"/>
      <c r="EU79" s="324"/>
      <c r="EV79" s="324"/>
      <c r="EW79" s="160" t="str">
        <f ca="1"/>
        <v>Distance overlap</v>
      </c>
      <c r="EX79" s="64" t="s">
        <v>135</v>
      </c>
      <c r="EY79" s="57" t="s">
        <v>136</v>
      </c>
      <c r="EZ79" s="65"/>
      <c r="FA79" s="66"/>
      <c r="FB79" s="47"/>
    </row>
    <row r="80" spans="1:158" s="39" customFormat="1" ht="15.75" hidden="1" customHeight="1" thickTop="1" x14ac:dyDescent="0.25">
      <c r="A80" s="109"/>
      <c r="B80" s="109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00">
        <v>0</v>
      </c>
      <c r="BW80" s="401"/>
      <c r="BX80" s="285">
        <f ca="1">AG56</f>
        <v>2</v>
      </c>
      <c r="BY80" s="336"/>
      <c r="BZ80" s="494" t="s">
        <v>235</v>
      </c>
      <c r="CA80" s="494"/>
      <c r="CB80" s="494"/>
      <c r="CC80" s="494"/>
      <c r="CD80" s="494"/>
      <c r="CE80" s="494"/>
      <c r="CF80" s="495"/>
      <c r="CG80" s="47"/>
      <c r="CH80" s="372">
        <f>AL115</f>
        <v>100</v>
      </c>
      <c r="CI80" s="373"/>
      <c r="CJ80" s="372">
        <f>AL115</f>
        <v>100</v>
      </c>
      <c r="CK80" s="374"/>
      <c r="CL80" s="308" t="s">
        <v>227</v>
      </c>
      <c r="CM80" s="308"/>
      <c r="CN80" s="308"/>
      <c r="CO80" s="308"/>
      <c r="CP80" s="308"/>
      <c r="CQ80" s="308"/>
      <c r="CR80" s="308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O80" s="47"/>
      <c r="DP80" s="47"/>
      <c r="DQ80" s="47"/>
      <c r="DR80" s="47"/>
      <c r="DS80" s="47"/>
      <c r="DT80" s="47"/>
      <c r="DU80" s="47"/>
      <c r="DV80" s="47"/>
      <c r="DW80" s="47"/>
      <c r="DX80" s="47"/>
      <c r="DY80" s="47"/>
      <c r="DZ80" s="47"/>
      <c r="EA80" s="47"/>
      <c r="EB80" s="47"/>
      <c r="EC80" s="47"/>
      <c r="ED80" s="47"/>
      <c r="EE80" s="47"/>
      <c r="EF80" s="47"/>
      <c r="EG80" s="47"/>
      <c r="EH80" s="47"/>
      <c r="EI80" s="47"/>
      <c r="EJ80" s="47"/>
      <c r="EK80" s="47"/>
      <c r="EL80" s="47"/>
      <c r="EM80" s="47"/>
      <c r="EN80" s="47"/>
      <c r="EO80" s="47"/>
      <c r="EP80" s="47"/>
      <c r="EQ80" s="47"/>
      <c r="ER80" s="47"/>
      <c r="ES80" s="166" t="str">
        <f>""</f>
        <v/>
      </c>
      <c r="ET80" s="324"/>
      <c r="EU80" s="324"/>
      <c r="EV80" s="324"/>
      <c r="EW80" s="161" t="str">
        <f ca="1"/>
        <v xml:space="preserve">in cm           = </v>
      </c>
      <c r="EX80" s="67" t="s">
        <v>298</v>
      </c>
      <c r="EY80" s="68" t="s">
        <v>298</v>
      </c>
      <c r="EZ80" s="62"/>
      <c r="FA80" s="63"/>
      <c r="FB80" s="47"/>
    </row>
    <row r="81" spans="1:158" s="39" customFormat="1" ht="15.75" hidden="1" thickBot="1" x14ac:dyDescent="0.3">
      <c r="A81" s="109"/>
      <c r="B81" s="109"/>
      <c r="C81" s="109"/>
      <c r="D81" s="109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78"/>
      <c r="V81" s="78"/>
      <c r="W81" s="78"/>
      <c r="X81" s="78"/>
      <c r="Y81" s="169"/>
      <c r="Z81" s="169"/>
      <c r="AA81" s="169"/>
      <c r="AB81" s="169"/>
      <c r="AC81" s="169"/>
      <c r="AD81" s="169"/>
      <c r="AE81" s="169"/>
      <c r="AF81" s="169"/>
      <c r="AG81" s="169"/>
      <c r="AH81" s="169"/>
      <c r="AI81" s="78"/>
      <c r="AJ81" s="78"/>
      <c r="AK81" s="169"/>
      <c r="AL81" s="169"/>
      <c r="AM81" s="169"/>
      <c r="AN81" s="169"/>
      <c r="AO81" s="78"/>
      <c r="AP81" s="78"/>
      <c r="AQ81" s="78"/>
      <c r="AR81" s="78"/>
      <c r="AS81" s="169"/>
      <c r="AT81" s="169"/>
      <c r="AU81" s="78"/>
      <c r="AV81" s="78"/>
      <c r="AW81" s="169"/>
      <c r="AX81" s="169"/>
      <c r="AY81" s="78"/>
      <c r="AZ81" s="78"/>
      <c r="BA81" s="169"/>
      <c r="BB81" s="169"/>
      <c r="BC81" s="169"/>
      <c r="BD81" s="78"/>
      <c r="BE81" s="78"/>
      <c r="BF81" s="78"/>
      <c r="BG81" s="169"/>
      <c r="BH81" s="169"/>
      <c r="BI81" s="78"/>
      <c r="BJ81" s="78"/>
      <c r="BK81" s="169"/>
      <c r="BL81" s="169"/>
      <c r="BM81" s="78"/>
      <c r="BN81" s="78"/>
      <c r="BO81" s="169"/>
      <c r="BP81" s="78"/>
      <c r="BQ81" s="47"/>
      <c r="BR81" s="47"/>
      <c r="BS81" s="47"/>
      <c r="BT81" s="47"/>
      <c r="BU81" s="47"/>
      <c r="BV81" s="285">
        <v>1</v>
      </c>
      <c r="BW81" s="336"/>
      <c r="BX81" s="285">
        <f ca="1">IF(D18=$BA$123,AG56,AI56)</f>
        <v>1</v>
      </c>
      <c r="BY81" s="336"/>
      <c r="BZ81" s="288" t="s">
        <v>246</v>
      </c>
      <c r="CA81" s="288"/>
      <c r="CB81" s="288"/>
      <c r="CC81" s="288"/>
      <c r="CD81" s="288"/>
      <c r="CE81" s="288"/>
      <c r="CF81" s="486"/>
      <c r="CG81" s="47"/>
      <c r="CH81" s="482">
        <f ca="1">IF(D16=BA116,CH80/2,CH80)</f>
        <v>100</v>
      </c>
      <c r="CI81" s="483"/>
      <c r="CJ81" s="482">
        <f ca="1">IF(D16=BA116,CJ80/2,CJ80)</f>
        <v>100</v>
      </c>
      <c r="CK81" s="484"/>
      <c r="CL81" s="487" t="str">
        <f>IF(E33=BA130,"/2","…")</f>
        <v>/2</v>
      </c>
      <c r="CM81" s="488"/>
      <c r="CN81" s="308" t="str">
        <f>IF(E33=BA130,EY106,EY107)</f>
        <v>Middensluitend</v>
      </c>
      <c r="CO81" s="308"/>
      <c r="CP81" s="308"/>
      <c r="CQ81" s="308"/>
      <c r="CR81" s="308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O81" s="47"/>
      <c r="DP81" s="47"/>
      <c r="DQ81" s="47"/>
      <c r="DR81" s="47"/>
      <c r="DS81" s="47"/>
      <c r="DT81" s="47"/>
      <c r="DU81" s="47"/>
      <c r="DV81" s="47"/>
      <c r="DW81" s="47"/>
      <c r="DX81" s="47"/>
      <c r="DY81" s="47"/>
      <c r="DZ81" s="47"/>
      <c r="EA81" s="47"/>
      <c r="EB81" s="47"/>
      <c r="EC81" s="47"/>
      <c r="ED81" s="47"/>
      <c r="EE81" s="47"/>
      <c r="EF81" s="47"/>
      <c r="EG81" s="47"/>
      <c r="EH81" s="47"/>
      <c r="EI81" s="47"/>
      <c r="EJ81" s="47"/>
      <c r="EK81" s="47"/>
      <c r="EL81" s="47"/>
      <c r="EM81" s="47"/>
      <c r="EN81" s="47"/>
      <c r="EO81" s="47"/>
      <c r="EP81" s="47"/>
      <c r="EQ81" s="47"/>
      <c r="ER81" s="47"/>
      <c r="ES81" s="166" t="str">
        <f>""</f>
        <v/>
      </c>
      <c r="ET81" s="324"/>
      <c r="EU81" s="324"/>
      <c r="EV81" s="324"/>
      <c r="EW81" s="160" t="str">
        <f ca="1"/>
        <v>Asymmetrical</v>
      </c>
      <c r="EX81" s="64" t="s">
        <v>299</v>
      </c>
      <c r="EY81" s="65" t="s">
        <v>300</v>
      </c>
      <c r="EZ81" s="65"/>
      <c r="FA81" s="66"/>
      <c r="FB81" s="47"/>
    </row>
    <row r="82" spans="1:158" s="39" customFormat="1" ht="15.75" hidden="1" thickBot="1" x14ac:dyDescent="0.3">
      <c r="A82" s="47"/>
      <c r="B82" s="47"/>
      <c r="C82" s="47"/>
      <c r="D82" s="170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356" t="s">
        <v>256</v>
      </c>
      <c r="V82" s="357"/>
      <c r="W82" s="357"/>
      <c r="X82" s="358"/>
      <c r="Y82" s="356" t="s">
        <v>256</v>
      </c>
      <c r="Z82" s="357"/>
      <c r="AA82" s="357"/>
      <c r="AB82" s="357"/>
      <c r="AC82" s="357"/>
      <c r="AD82" s="357"/>
      <c r="AE82" s="357"/>
      <c r="AF82" s="358"/>
      <c r="AG82" s="356" t="s">
        <v>256</v>
      </c>
      <c r="AH82" s="357"/>
      <c r="AI82" s="357"/>
      <c r="AJ82" s="358"/>
      <c r="AK82" s="356" t="s">
        <v>256</v>
      </c>
      <c r="AL82" s="357"/>
      <c r="AM82" s="357"/>
      <c r="AN82" s="357"/>
      <c r="AO82" s="357"/>
      <c r="AP82" s="357"/>
      <c r="AQ82" s="357"/>
      <c r="AR82" s="358"/>
      <c r="AS82" s="356" t="s">
        <v>256</v>
      </c>
      <c r="AT82" s="357"/>
      <c r="AU82" s="357"/>
      <c r="AV82" s="358"/>
      <c r="AW82" s="356" t="s">
        <v>256</v>
      </c>
      <c r="AX82" s="357"/>
      <c r="AY82" s="357"/>
      <c r="AZ82" s="358"/>
      <c r="BA82" s="422" t="s">
        <v>256</v>
      </c>
      <c r="BB82" s="423"/>
      <c r="BC82" s="356" t="s">
        <v>256</v>
      </c>
      <c r="BD82" s="357"/>
      <c r="BE82" s="357"/>
      <c r="BF82" s="358"/>
      <c r="BG82" s="356" t="s">
        <v>256</v>
      </c>
      <c r="BH82" s="357"/>
      <c r="BI82" s="357"/>
      <c r="BJ82" s="358"/>
      <c r="BK82" s="356" t="s">
        <v>256</v>
      </c>
      <c r="BL82" s="357"/>
      <c r="BM82" s="357"/>
      <c r="BN82" s="358"/>
      <c r="BO82" s="422" t="s">
        <v>256</v>
      </c>
      <c r="BP82" s="423"/>
      <c r="BQ82" s="47"/>
      <c r="BR82" s="47"/>
      <c r="BS82" s="47"/>
      <c r="BT82" s="47"/>
      <c r="BU82" s="47"/>
      <c r="BV82" s="384">
        <v>2</v>
      </c>
      <c r="BW82" s="385"/>
      <c r="BX82" s="384">
        <f ca="1">IF(D16=BA116,AG56,AI56)</f>
        <v>1</v>
      </c>
      <c r="BY82" s="385"/>
      <c r="BZ82" s="496" t="s">
        <v>239</v>
      </c>
      <c r="CA82" s="496"/>
      <c r="CB82" s="496"/>
      <c r="CC82" s="496"/>
      <c r="CD82" s="496"/>
      <c r="CE82" s="496"/>
      <c r="CF82" s="497"/>
      <c r="CG82" s="47"/>
      <c r="CH82" s="506" t="s">
        <v>11</v>
      </c>
      <c r="CI82" s="319"/>
      <c r="CJ82" s="506" t="s">
        <v>11</v>
      </c>
      <c r="CK82" s="319"/>
      <c r="CL82" s="504" t="s">
        <v>247</v>
      </c>
      <c r="CM82" s="505"/>
      <c r="CN82" s="505"/>
      <c r="CO82" s="505"/>
      <c r="CP82" s="505"/>
      <c r="CQ82" s="505"/>
      <c r="CR82" s="505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O82" s="47"/>
      <c r="DP82" s="47"/>
      <c r="DQ82" s="47"/>
      <c r="DR82" s="47"/>
      <c r="DS82" s="47"/>
      <c r="DT82" s="47"/>
      <c r="DU82" s="47"/>
      <c r="DV82" s="47"/>
      <c r="DW82" s="47"/>
      <c r="DX82" s="47"/>
      <c r="DY82" s="47"/>
      <c r="DZ82" s="47"/>
      <c r="EA82" s="47"/>
      <c r="EB82" s="47"/>
      <c r="EC82" s="47"/>
      <c r="ED82" s="47"/>
      <c r="EE82" s="47"/>
      <c r="EF82" s="47"/>
      <c r="EG82" s="47"/>
      <c r="EH82" s="47"/>
      <c r="EI82" s="47"/>
      <c r="EJ82" s="47"/>
      <c r="EK82" s="47"/>
      <c r="EL82" s="47"/>
      <c r="EM82" s="47"/>
      <c r="EN82" s="47"/>
      <c r="EO82" s="47"/>
      <c r="EP82" s="47"/>
      <c r="EQ82" s="47"/>
      <c r="ER82" s="47"/>
      <c r="ES82" s="166" t="str">
        <f>""</f>
        <v/>
      </c>
      <c r="ET82" s="324"/>
      <c r="EU82" s="324"/>
      <c r="EV82" s="324"/>
      <c r="EW82" s="161" t="str">
        <f ca="1"/>
        <v>curtain in cm***=</v>
      </c>
      <c r="EX82" s="61" t="s">
        <v>301</v>
      </c>
      <c r="EY82" s="62" t="s">
        <v>302</v>
      </c>
      <c r="EZ82" s="62"/>
      <c r="FA82" s="63"/>
      <c r="FB82" s="47"/>
    </row>
    <row r="83" spans="1:158" s="39" customFormat="1" ht="15.75" hidden="1" thickBot="1" x14ac:dyDescent="0.3">
      <c r="A83" s="47"/>
      <c r="B83" s="47"/>
      <c r="C83" s="47"/>
      <c r="D83" s="171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341" t="s">
        <v>257</v>
      </c>
      <c r="V83" s="342"/>
      <c r="W83" s="342"/>
      <c r="X83" s="343"/>
      <c r="Y83" s="341" t="s">
        <v>257</v>
      </c>
      <c r="Z83" s="342"/>
      <c r="AA83" s="342"/>
      <c r="AB83" s="342"/>
      <c r="AC83" s="342"/>
      <c r="AD83" s="342"/>
      <c r="AE83" s="342"/>
      <c r="AF83" s="343"/>
      <c r="AG83" s="341" t="s">
        <v>257</v>
      </c>
      <c r="AH83" s="342"/>
      <c r="AI83" s="342"/>
      <c r="AJ83" s="343"/>
      <c r="AK83" s="341" t="s">
        <v>257</v>
      </c>
      <c r="AL83" s="342"/>
      <c r="AM83" s="342"/>
      <c r="AN83" s="342"/>
      <c r="AO83" s="342"/>
      <c r="AP83" s="342"/>
      <c r="AQ83" s="342"/>
      <c r="AR83" s="343"/>
      <c r="AS83" s="341" t="s">
        <v>257</v>
      </c>
      <c r="AT83" s="342"/>
      <c r="AU83" s="342"/>
      <c r="AV83" s="343"/>
      <c r="AW83" s="341" t="s">
        <v>257</v>
      </c>
      <c r="AX83" s="342"/>
      <c r="AY83" s="342"/>
      <c r="AZ83" s="343"/>
      <c r="BA83" s="341"/>
      <c r="BB83" s="343"/>
      <c r="BC83" s="341" t="s">
        <v>257</v>
      </c>
      <c r="BD83" s="342"/>
      <c r="BE83" s="342"/>
      <c r="BF83" s="343"/>
      <c r="BG83" s="341" t="s">
        <v>257</v>
      </c>
      <c r="BH83" s="342"/>
      <c r="BI83" s="342"/>
      <c r="BJ83" s="343"/>
      <c r="BK83" s="341" t="s">
        <v>257</v>
      </c>
      <c r="BL83" s="342"/>
      <c r="BM83" s="342"/>
      <c r="BN83" s="343"/>
      <c r="BO83" s="101"/>
      <c r="BP83" s="101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320"/>
      <c r="CI83" s="321"/>
      <c r="CJ83" s="320"/>
      <c r="CK83" s="321"/>
      <c r="CL83" s="504"/>
      <c r="CM83" s="505"/>
      <c r="CN83" s="505"/>
      <c r="CO83" s="505"/>
      <c r="CP83" s="505"/>
      <c r="CQ83" s="505"/>
      <c r="CR83" s="505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  <c r="DY83" s="47"/>
      <c r="DZ83" s="47"/>
      <c r="EA83" s="47"/>
      <c r="EB83" s="47"/>
      <c r="EC83" s="47"/>
      <c r="ED83" s="47"/>
      <c r="EE83" s="47"/>
      <c r="EF83" s="47"/>
      <c r="EG83" s="47"/>
      <c r="EH83" s="47"/>
      <c r="EI83" s="47"/>
      <c r="EJ83" s="47"/>
      <c r="EK83" s="47"/>
      <c r="EL83" s="47"/>
      <c r="EM83" s="47"/>
      <c r="EN83" s="47"/>
      <c r="EO83" s="47"/>
      <c r="EP83" s="47"/>
      <c r="EQ83" s="47"/>
      <c r="ER83" s="47"/>
      <c r="ES83" s="166" t="str">
        <f>""</f>
        <v/>
      </c>
      <c r="ET83" s="324"/>
      <c r="EU83" s="324"/>
      <c r="EV83" s="324"/>
      <c r="EW83" s="160" t="str">
        <f ca="1"/>
        <v>Distance between</v>
      </c>
      <c r="EX83" s="64" t="s">
        <v>303</v>
      </c>
      <c r="EY83" s="65" t="s">
        <v>304</v>
      </c>
      <c r="EZ83" s="65"/>
      <c r="FA83" s="66"/>
      <c r="FB83" s="47"/>
    </row>
    <row r="84" spans="1:158" s="39" customFormat="1" ht="15.75" hidden="1" thickBot="1" x14ac:dyDescent="0.3">
      <c r="A84" s="47"/>
      <c r="B84" s="47"/>
      <c r="C84" s="47"/>
      <c r="D84" s="171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04" t="s">
        <v>258</v>
      </c>
      <c r="V84" s="405"/>
      <c r="W84" s="405"/>
      <c r="X84" s="406"/>
      <c r="Y84" s="404" t="s">
        <v>258</v>
      </c>
      <c r="Z84" s="405"/>
      <c r="AA84" s="405"/>
      <c r="AB84" s="405"/>
      <c r="AC84" s="405"/>
      <c r="AD84" s="405"/>
      <c r="AE84" s="405"/>
      <c r="AF84" s="406"/>
      <c r="AG84" s="404" t="s">
        <v>258</v>
      </c>
      <c r="AH84" s="405"/>
      <c r="AI84" s="405"/>
      <c r="AJ84" s="406"/>
      <c r="AK84" s="100"/>
      <c r="AL84" s="100"/>
      <c r="AM84" s="100"/>
      <c r="AN84" s="100"/>
      <c r="AO84" s="102"/>
      <c r="AP84" s="100"/>
      <c r="AQ84" s="102"/>
      <c r="AR84" s="100"/>
      <c r="AS84" s="404" t="s">
        <v>259</v>
      </c>
      <c r="AT84" s="405"/>
      <c r="AU84" s="405"/>
      <c r="AV84" s="406"/>
      <c r="AW84" s="404" t="s">
        <v>259</v>
      </c>
      <c r="AX84" s="405"/>
      <c r="AY84" s="405"/>
      <c r="AZ84" s="406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404" t="s">
        <v>259</v>
      </c>
      <c r="BL84" s="405"/>
      <c r="BM84" s="405"/>
      <c r="BN84" s="406"/>
      <c r="BO84" s="102"/>
      <c r="BP84" s="102"/>
      <c r="BQ84" s="47"/>
      <c r="BR84" s="47"/>
      <c r="BS84" s="47"/>
      <c r="BT84" s="47"/>
      <c r="BU84" s="47"/>
      <c r="BV84" s="389" t="s">
        <v>62</v>
      </c>
      <c r="BW84" s="390"/>
      <c r="BX84" s="391">
        <f ca="1">IF(N56=1,BX86,BX85)</f>
        <v>0</v>
      </c>
      <c r="BY84" s="392"/>
      <c r="BZ84" s="370" t="s">
        <v>27</v>
      </c>
      <c r="CA84" s="370"/>
      <c r="CB84" s="370"/>
      <c r="CC84" s="370"/>
      <c r="CD84" s="370"/>
      <c r="CE84" s="370"/>
      <c r="CF84" s="371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/>
      <c r="CR84" s="47"/>
      <c r="CS84" s="47"/>
      <c r="CT84" s="47"/>
      <c r="CU84" s="47"/>
      <c r="CV84" s="47"/>
      <c r="CW84" s="47"/>
      <c r="CX84" s="47"/>
      <c r="CY84" s="47"/>
      <c r="CZ84" s="47"/>
      <c r="DA84" s="47"/>
      <c r="DB84" s="47"/>
      <c r="DC84" s="47"/>
      <c r="DD84" s="47"/>
      <c r="DE84" s="47"/>
      <c r="DF84" s="47"/>
      <c r="DG84" s="47"/>
      <c r="DH84" s="47"/>
      <c r="DI84" s="47"/>
      <c r="DJ84" s="47"/>
      <c r="DK84" s="47"/>
      <c r="DL84" s="47"/>
      <c r="DM84" s="47"/>
      <c r="DN84" s="47"/>
      <c r="DO84" s="47"/>
      <c r="DP84" s="47"/>
      <c r="DQ84" s="47"/>
      <c r="DR84" s="47"/>
      <c r="DS84" s="47"/>
      <c r="DT84" s="47"/>
      <c r="DU84" s="47"/>
      <c r="DV84" s="47"/>
      <c r="DW84" s="47"/>
      <c r="DX84" s="47"/>
      <c r="DY84" s="47"/>
      <c r="DZ84" s="47"/>
      <c r="EA84" s="47"/>
      <c r="EB84" s="47"/>
      <c r="EC84" s="47"/>
      <c r="ED84" s="47"/>
      <c r="EE84" s="47"/>
      <c r="EF84" s="47"/>
      <c r="EG84" s="47"/>
      <c r="EH84" s="47"/>
      <c r="EI84" s="47"/>
      <c r="EJ84" s="47"/>
      <c r="EK84" s="47"/>
      <c r="EL84" s="47"/>
      <c r="EM84" s="47"/>
      <c r="EN84" s="47"/>
      <c r="EO84" s="47"/>
      <c r="EP84" s="47"/>
      <c r="EQ84" s="47"/>
      <c r="ER84" s="47"/>
      <c r="ES84" s="166" t="str">
        <f>""</f>
        <v/>
      </c>
      <c r="ET84" s="324"/>
      <c r="EU84" s="324"/>
      <c r="EV84" s="324"/>
      <c r="EW84" s="158" t="str">
        <f ca="1"/>
        <v xml:space="preserve"> hooks in cm*    = </v>
      </c>
      <c r="EX84" s="54" t="s">
        <v>305</v>
      </c>
      <c r="EY84" s="75" t="s">
        <v>306</v>
      </c>
      <c r="EZ84" s="75"/>
      <c r="FA84" s="77"/>
      <c r="FB84" s="47"/>
    </row>
    <row r="85" spans="1:158" s="39" customFormat="1" ht="15" hidden="1" customHeight="1" thickTop="1" x14ac:dyDescent="0.25">
      <c r="A85" s="47"/>
      <c r="B85" s="47"/>
      <c r="C85" s="47"/>
      <c r="D85" s="171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102"/>
      <c r="V85" s="102"/>
      <c r="W85" s="102"/>
      <c r="X85" s="102"/>
      <c r="Y85" s="407" t="s">
        <v>260</v>
      </c>
      <c r="Z85" s="408"/>
      <c r="AA85" s="408"/>
      <c r="AB85" s="408"/>
      <c r="AC85" s="408"/>
      <c r="AD85" s="408"/>
      <c r="AE85" s="408"/>
      <c r="AF85" s="409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47"/>
      <c r="AT85" t="s">
        <v>120</v>
      </c>
      <c r="AU85" s="96"/>
      <c r="AV85" s="96"/>
      <c r="AW85" s="96"/>
      <c r="AX85" t="s">
        <v>120</v>
      </c>
      <c r="AY85" s="47"/>
      <c r="AZ85" s="47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47"/>
      <c r="BR85" s="47"/>
      <c r="BS85" s="47"/>
      <c r="BT85" s="47"/>
      <c r="BU85" s="47"/>
      <c r="BV85" s="400">
        <v>0</v>
      </c>
      <c r="BW85" s="401"/>
      <c r="BX85" s="285">
        <f ca="1">AK56</f>
        <v>2</v>
      </c>
      <c r="BY85" s="336"/>
      <c r="BZ85" s="494" t="s">
        <v>235</v>
      </c>
      <c r="CA85" s="494"/>
      <c r="CB85" s="494"/>
      <c r="CC85" s="494"/>
      <c r="CD85" s="494"/>
      <c r="CE85" s="494"/>
      <c r="CF85" s="495"/>
      <c r="CG85" s="47"/>
      <c r="CH85" s="372">
        <f>BX63</f>
        <v>1.05</v>
      </c>
      <c r="CI85" s="374"/>
      <c r="CJ85" s="372" t="s">
        <v>248</v>
      </c>
      <c r="CK85" s="374"/>
      <c r="CL85" s="507" t="s">
        <v>19</v>
      </c>
      <c r="CM85" s="508"/>
      <c r="CN85" s="508"/>
      <c r="CO85" s="508"/>
      <c r="CP85" s="508"/>
      <c r="CQ85"/>
      <c r="CR85"/>
      <c r="CS85" s="47"/>
      <c r="CT85" s="47"/>
      <c r="CU85" s="47"/>
      <c r="CV85" s="47"/>
      <c r="CW85" s="47"/>
      <c r="CX85" s="47"/>
      <c r="CY85" s="47"/>
      <c r="CZ85" s="47"/>
      <c r="DA85" s="47"/>
      <c r="DB85" s="47"/>
      <c r="DC85" s="47"/>
      <c r="DD85" s="47"/>
      <c r="DE85" s="47"/>
      <c r="DF85" s="47"/>
      <c r="DG85" s="47"/>
      <c r="DH85" s="47"/>
      <c r="DI85" s="47"/>
      <c r="DJ85" s="47"/>
      <c r="DK85" s="47"/>
      <c r="DL85" s="47"/>
      <c r="DM85" s="47"/>
      <c r="DN85" s="47"/>
      <c r="DO85" s="47"/>
      <c r="DP85" s="47"/>
      <c r="DQ85" s="47"/>
      <c r="DR85" s="47"/>
      <c r="DS85" s="47"/>
      <c r="DT85" s="47"/>
      <c r="DU85" s="47"/>
      <c r="DV85" s="47"/>
      <c r="DW85" s="47"/>
      <c r="DX85" s="47"/>
      <c r="DY85" s="47"/>
      <c r="DZ85" s="47"/>
      <c r="EA85" s="47"/>
      <c r="EB85" s="47"/>
      <c r="EC85" s="47"/>
      <c r="ED85" s="47"/>
      <c r="EE85" s="47"/>
      <c r="EF85" s="47"/>
      <c r="EG85" s="47"/>
      <c r="EH85" s="47"/>
      <c r="EI85" s="47"/>
      <c r="EJ85" s="47"/>
      <c r="EK85" s="47"/>
      <c r="EL85" s="47"/>
      <c r="EM85" s="47"/>
      <c r="EN85" s="47"/>
      <c r="EO85" s="47"/>
      <c r="EP85" s="47"/>
      <c r="EQ85" s="47"/>
      <c r="ER85" s="47"/>
      <c r="ES85" s="166" t="str">
        <f>""</f>
        <v/>
      </c>
      <c r="ET85" s="348"/>
      <c r="EU85" s="348"/>
      <c r="EV85" s="348"/>
      <c r="EW85" s="161" t="str">
        <f ca="1"/>
        <v xml:space="preserve"> hooks in pockets* = </v>
      </c>
      <c r="EX85" s="61" t="s">
        <v>307</v>
      </c>
      <c r="EY85" s="62" t="s">
        <v>308</v>
      </c>
      <c r="EZ85" s="62"/>
      <c r="FA85" s="63"/>
      <c r="FB85" s="47"/>
    </row>
    <row r="86" spans="1:158" s="39" customFormat="1" ht="15" hidden="1" customHeight="1" thickBot="1" x14ac:dyDescent="0.3">
      <c r="A86" s="47"/>
      <c r="B86" s="47"/>
      <c r="C86" s="47"/>
      <c r="D86" s="171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47"/>
      <c r="AT86" s="47" t="s">
        <v>121</v>
      </c>
      <c r="AU86" s="47"/>
      <c r="AV86" s="47"/>
      <c r="AW86" s="47"/>
      <c r="AX86" s="47" t="s">
        <v>121</v>
      </c>
      <c r="AY86" s="47"/>
      <c r="AZ86" s="47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47"/>
      <c r="BR86" s="47"/>
      <c r="BS86" s="47"/>
      <c r="BT86" s="47"/>
      <c r="BU86" s="47"/>
      <c r="BV86" s="384">
        <v>1</v>
      </c>
      <c r="BW86" s="385"/>
      <c r="BX86" s="384">
        <f ca="1">IF(D18=BA123,IF(D16=BA116,AK56,AM56),IF(D16=BA116,AO56,AQ56))</f>
        <v>0</v>
      </c>
      <c r="BY86" s="385"/>
      <c r="BZ86" s="492" t="s">
        <v>243</v>
      </c>
      <c r="CA86" s="492"/>
      <c r="CB86" s="492"/>
      <c r="CC86" s="492"/>
      <c r="CD86" s="492"/>
      <c r="CE86" s="492"/>
      <c r="CF86" s="493"/>
      <c r="CG86" s="47"/>
      <c r="CH86" s="482">
        <f ca="1">BX102</f>
        <v>1</v>
      </c>
      <c r="CI86" s="483"/>
      <c r="CJ86" s="482" t="s">
        <v>248</v>
      </c>
      <c r="CK86" s="484"/>
      <c r="CL86" s="507" t="s">
        <v>249</v>
      </c>
      <c r="CM86" s="508"/>
      <c r="CN86" s="508"/>
      <c r="CO86" s="508"/>
      <c r="CP86" s="508"/>
      <c r="CQ86" s="47"/>
      <c r="CR86" s="47"/>
      <c r="CS86" s="47"/>
      <c r="CT86" s="47"/>
      <c r="CU86" s="47"/>
      <c r="CV86" s="47"/>
      <c r="CW86" s="47"/>
      <c r="CX86" s="47"/>
      <c r="CY86" s="47"/>
      <c r="CZ86" s="47"/>
      <c r="DA86" s="47"/>
      <c r="DB86" s="47"/>
      <c r="DC86" s="47"/>
      <c r="DD86" s="47"/>
      <c r="DE86" s="47"/>
      <c r="DF86" s="47"/>
      <c r="DG86" s="47"/>
      <c r="DH86" s="47"/>
      <c r="DI86" s="47"/>
      <c r="DJ86" s="47"/>
      <c r="DK86" s="47"/>
      <c r="DL86" s="47"/>
      <c r="DM86" s="47"/>
      <c r="DN86" s="47"/>
      <c r="DO86" s="47"/>
      <c r="DP86" s="47"/>
      <c r="DQ86" s="47"/>
      <c r="DR86" s="47"/>
      <c r="DS86" s="47"/>
      <c r="DT86" s="47"/>
      <c r="DU86" s="47"/>
      <c r="DV86" s="47"/>
      <c r="DW86" s="47"/>
      <c r="DX86" s="47"/>
      <c r="DY86" s="47"/>
      <c r="DZ86" s="47"/>
      <c r="EA86" s="47"/>
      <c r="EB86" s="47"/>
      <c r="EC86" s="47"/>
      <c r="ED86" s="47"/>
      <c r="EE86" s="47"/>
      <c r="EF86" s="47"/>
      <c r="EG86" s="47"/>
      <c r="EH86" s="47"/>
      <c r="EI86" s="47"/>
      <c r="EJ86" s="47"/>
      <c r="EK86" s="47"/>
      <c r="EL86" s="47"/>
      <c r="EM86" s="47"/>
      <c r="EN86" s="47"/>
      <c r="EO86" s="47"/>
      <c r="EP86" s="47"/>
      <c r="EQ86" s="47"/>
      <c r="ER86" s="47"/>
      <c r="ES86" s="166" t="str">
        <f>""</f>
        <v/>
      </c>
      <c r="ET86" s="337" t="s">
        <v>309</v>
      </c>
      <c r="EU86" s="337"/>
      <c r="EV86" s="337"/>
      <c r="EW86" s="160" t="str">
        <f ca="1"/>
        <v>Can't be empty</v>
      </c>
      <c r="EX86" s="64" t="s">
        <v>310</v>
      </c>
      <c r="EY86" s="57" t="s">
        <v>311</v>
      </c>
      <c r="EZ86" s="57"/>
      <c r="FA86" s="58"/>
      <c r="FB86" s="47"/>
    </row>
    <row r="87" spans="1:158" s="39" customFormat="1" ht="15" hidden="1" customHeight="1" thickBot="1" x14ac:dyDescent="0.3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82">
        <f ca="1">BX106</f>
        <v>2.9</v>
      </c>
      <c r="CI87" s="483"/>
      <c r="CJ87" s="482" t="s">
        <v>248</v>
      </c>
      <c r="CK87" s="484"/>
      <c r="CL87" s="507" t="s">
        <v>250</v>
      </c>
      <c r="CM87" s="508"/>
      <c r="CN87" s="508"/>
      <c r="CO87" s="508"/>
      <c r="CP87" s="508"/>
      <c r="CQ87" s="47"/>
      <c r="CR87" s="47"/>
      <c r="CS87" s="47"/>
      <c r="CT87" s="47"/>
      <c r="CU87" s="47"/>
      <c r="CV87" s="47"/>
      <c r="CW87" s="47"/>
      <c r="CX87" s="47"/>
      <c r="CY87" s="47"/>
      <c r="CZ87" s="47"/>
      <c r="DA87" s="47"/>
      <c r="DB87" s="47"/>
      <c r="DC87" s="47"/>
      <c r="DD87" s="47"/>
      <c r="DE87" s="47"/>
      <c r="DF87" s="47"/>
      <c r="DG87" s="47"/>
      <c r="DH87" s="47"/>
      <c r="DI87" s="47"/>
      <c r="DJ87" s="47"/>
      <c r="DK87" s="47"/>
      <c r="DL87" s="47"/>
      <c r="DM87" s="47"/>
      <c r="DN87" s="47"/>
      <c r="DO87" s="47"/>
      <c r="DP87" s="47"/>
      <c r="DQ87" s="47"/>
      <c r="DR87" s="47"/>
      <c r="DS87" s="47"/>
      <c r="DT87" s="47"/>
      <c r="DU87" s="47"/>
      <c r="DV87" s="47"/>
      <c r="DW87" s="47"/>
      <c r="DX87" s="47"/>
      <c r="DY87" s="47"/>
      <c r="DZ87" s="47"/>
      <c r="EA87" s="47"/>
      <c r="EB87" s="47"/>
      <c r="EC87" s="47"/>
      <c r="ED87" s="47"/>
      <c r="EE87" s="47"/>
      <c r="EF87" s="47"/>
      <c r="EG87" s="47"/>
      <c r="EH87" s="47"/>
      <c r="EI87" s="47"/>
      <c r="EJ87" s="47"/>
      <c r="EK87" s="47"/>
      <c r="EL87" s="47"/>
      <c r="EM87" s="47"/>
      <c r="EN87" s="47"/>
      <c r="EO87" s="47"/>
      <c r="EP87" s="47"/>
      <c r="EQ87" s="47"/>
      <c r="ER87" s="47"/>
      <c r="ES87" s="166" t="str">
        <f>""</f>
        <v/>
      </c>
      <c r="ET87" s="324"/>
      <c r="EU87" s="324"/>
      <c r="EV87" s="324"/>
      <c r="EW87" s="158" t="str">
        <f ca="1"/>
        <v>Value is too high</v>
      </c>
      <c r="EX87" s="54" t="s">
        <v>312</v>
      </c>
      <c r="EY87" s="75" t="s">
        <v>313</v>
      </c>
      <c r="EZ87" s="75"/>
      <c r="FA87" s="77"/>
      <c r="FB87" s="47"/>
    </row>
    <row r="88" spans="1:158" s="39" customFormat="1" ht="15" hidden="1" customHeight="1" thickBot="1" x14ac:dyDescent="0.3">
      <c r="A88" s="47"/>
      <c r="B88" s="47"/>
      <c r="C88" s="47"/>
      <c r="D88" s="47"/>
      <c r="E88" s="47"/>
      <c r="F88" s="47"/>
      <c r="G88" s="47"/>
      <c r="H88" s="47"/>
      <c r="I88" s="47"/>
      <c r="J88" s="109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389" t="s">
        <v>63</v>
      </c>
      <c r="BW88" s="390"/>
      <c r="BX88" s="391">
        <f ca="1">IF(O56=1,BX90,IF(O56=2,BX91,BX89))</f>
        <v>0</v>
      </c>
      <c r="BY88" s="392"/>
      <c r="BZ88" s="370" t="s">
        <v>251</v>
      </c>
      <c r="CA88" s="370"/>
      <c r="CB88" s="370"/>
      <c r="CC88" s="370"/>
      <c r="CD88" s="370"/>
      <c r="CE88" s="370"/>
      <c r="CF88" s="371"/>
      <c r="CG88" s="47"/>
      <c r="CH88" s="482">
        <f ca="1">BA56+BO56</f>
        <v>8</v>
      </c>
      <c r="CI88" s="483"/>
      <c r="CJ88" s="482" t="s">
        <v>248</v>
      </c>
      <c r="CK88" s="484"/>
      <c r="CL88" s="76" t="s">
        <v>252</v>
      </c>
      <c r="CM88" s="76"/>
      <c r="CN88" s="76"/>
      <c r="CO88" s="76"/>
      <c r="CP88" s="76"/>
      <c r="CQ88" s="47"/>
      <c r="CR88" s="47"/>
      <c r="CS88" s="47"/>
      <c r="CT88" s="47"/>
      <c r="CU88" s="47"/>
      <c r="CV88" s="47"/>
      <c r="CW88" s="47"/>
      <c r="CX88" s="47"/>
      <c r="CY88" s="47"/>
      <c r="CZ88" s="47"/>
      <c r="DA88" s="47"/>
      <c r="DB88" s="47"/>
      <c r="DC88" s="47"/>
      <c r="DD88" s="47"/>
      <c r="DE88" s="47"/>
      <c r="DF88" s="47"/>
      <c r="DG88" s="47"/>
      <c r="DH88" s="47"/>
      <c r="DI88" s="47"/>
      <c r="DJ88" s="47"/>
      <c r="DK88" s="47"/>
      <c r="DL88" s="47"/>
      <c r="DM88" s="47"/>
      <c r="DN88" s="47"/>
      <c r="DO88" s="47"/>
      <c r="DP88" s="47"/>
      <c r="DQ88" s="47"/>
      <c r="DR88" s="47"/>
      <c r="DS88" s="47"/>
      <c r="DT88" s="47"/>
      <c r="DU88" s="47"/>
      <c r="DV88" s="47"/>
      <c r="DW88" s="47"/>
      <c r="DX88" s="47"/>
      <c r="DY88" s="47"/>
      <c r="DZ88" s="47"/>
      <c r="EA88" s="47"/>
      <c r="EB88" s="47"/>
      <c r="EC88" s="47"/>
      <c r="ED88" s="47"/>
      <c r="EE88" s="47"/>
      <c r="EF88" s="47"/>
      <c r="EG88" s="47"/>
      <c r="EH88" s="47"/>
      <c r="EI88" s="47"/>
      <c r="EJ88" s="47"/>
      <c r="EK88" s="47"/>
      <c r="EL88" s="47"/>
      <c r="EM88" s="47"/>
      <c r="EN88" s="47"/>
      <c r="EO88" s="47"/>
      <c r="EP88" s="47"/>
      <c r="EQ88" s="47"/>
      <c r="ER88" s="47"/>
      <c r="ES88" s="166" t="str">
        <f>""</f>
        <v/>
      </c>
      <c r="ET88" s="324"/>
      <c r="EU88" s="324"/>
      <c r="EV88" s="324"/>
      <c r="EW88" s="158" t="str">
        <f ca="1"/>
        <v>Value is too low</v>
      </c>
      <c r="EX88" s="54" t="s">
        <v>314</v>
      </c>
      <c r="EY88" s="75" t="s">
        <v>315</v>
      </c>
      <c r="EZ88" s="75"/>
      <c r="FA88" s="77"/>
      <c r="FB88" s="47"/>
    </row>
    <row r="89" spans="1:158" s="39" customFormat="1" ht="15" hidden="1" customHeight="1" thickTop="1" thickBot="1" x14ac:dyDescent="0.3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00">
        <v>0</v>
      </c>
      <c r="BW89" s="401"/>
      <c r="BX89" s="285">
        <f ca="1">AS56</f>
        <v>1</v>
      </c>
      <c r="BY89" s="336"/>
      <c r="BZ89" s="494" t="s">
        <v>235</v>
      </c>
      <c r="CA89" s="494"/>
      <c r="CB89" s="494"/>
      <c r="CC89" s="494"/>
      <c r="CD89" s="494"/>
      <c r="CE89" s="494"/>
      <c r="CF89" s="495"/>
      <c r="CG89" s="47"/>
      <c r="CH89" s="482">
        <f ca="1">(CH72-CH86)*CH85</f>
        <v>12.600000000000001</v>
      </c>
      <c r="CI89" s="483"/>
      <c r="CJ89" s="509" t="s">
        <v>248</v>
      </c>
      <c r="CK89" s="510"/>
      <c r="CL89" s="76" t="s">
        <v>253</v>
      </c>
      <c r="CM89" s="76"/>
      <c r="CN89" s="76"/>
      <c r="CO89" s="76"/>
      <c r="CP89" s="76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  <c r="DX89" s="47"/>
      <c r="DY89" s="47"/>
      <c r="DZ89" s="47"/>
      <c r="EA89" s="47"/>
      <c r="EB89" s="47"/>
      <c r="EC89" s="47"/>
      <c r="ED89" s="47"/>
      <c r="EE89" s="47"/>
      <c r="EF89" s="47"/>
      <c r="EG89" s="47"/>
      <c r="EH89" s="47"/>
      <c r="EI89" s="47"/>
      <c r="EJ89" s="47"/>
      <c r="EK89" s="47"/>
      <c r="EL89" s="47"/>
      <c r="EM89" s="47"/>
      <c r="EN89" s="47"/>
      <c r="EO89" s="47"/>
      <c r="EP89" s="47"/>
      <c r="EQ89" s="47"/>
      <c r="ER89" s="47"/>
      <c r="ES89" s="166" t="str">
        <f>""</f>
        <v/>
      </c>
      <c r="ET89" s="324"/>
      <c r="EU89" s="324"/>
      <c r="EV89" s="324"/>
      <c r="EW89" s="158" t="str">
        <f ca="1"/>
        <v>Can't be text</v>
      </c>
      <c r="EX89" s="54" t="s">
        <v>361</v>
      </c>
      <c r="EY89" s="75" t="s">
        <v>316</v>
      </c>
      <c r="EZ89" s="75"/>
      <c r="FA89" s="77"/>
      <c r="FB89" s="47"/>
    </row>
    <row r="90" spans="1:158" s="39" customFormat="1" ht="15" hidden="1" customHeight="1" x14ac:dyDescent="0.25">
      <c r="A90" s="47"/>
      <c r="B90" s="47"/>
      <c r="C90" s="47"/>
      <c r="D90" s="47"/>
      <c r="E90" s="109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285">
        <v>1</v>
      </c>
      <c r="BW90" s="336"/>
      <c r="BX90" s="285">
        <f ca="1">IF(D18=$BA$123,AS56,AU56)</f>
        <v>0</v>
      </c>
      <c r="BY90" s="336"/>
      <c r="BZ90" s="288" t="s">
        <v>246</v>
      </c>
      <c r="CA90" s="288"/>
      <c r="CB90" s="288"/>
      <c r="CC90" s="288"/>
      <c r="CD90" s="288"/>
      <c r="CE90" s="288"/>
      <c r="CF90" s="486"/>
      <c r="CG90" s="47"/>
      <c r="CH90" s="318">
        <f ca="1">ROUNDUP(CH87+CH88+CH89,0)</f>
        <v>24</v>
      </c>
      <c r="CI90" s="319"/>
      <c r="CJ90" s="506">
        <f ca="1">CH90</f>
        <v>24</v>
      </c>
      <c r="CK90" s="319"/>
      <c r="CL90" s="504" t="s">
        <v>254</v>
      </c>
      <c r="CM90" s="505"/>
      <c r="CN90" s="505"/>
      <c r="CO90" s="505"/>
      <c r="CP90" s="505"/>
      <c r="CQ90" s="90"/>
      <c r="CR90" s="90"/>
      <c r="CS90" s="47"/>
      <c r="CT90" s="47"/>
      <c r="CU90" s="47"/>
      <c r="CV90" s="47"/>
      <c r="CW90" s="47"/>
      <c r="CX90" s="47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47"/>
      <c r="DX90" s="47"/>
      <c r="DY90" s="47"/>
      <c r="DZ90" s="47"/>
      <c r="EA90" s="47"/>
      <c r="EB90" s="47"/>
      <c r="EC90" s="47"/>
      <c r="ED90" s="47"/>
      <c r="EE90" s="47"/>
      <c r="EF90" s="47"/>
      <c r="EG90" s="47"/>
      <c r="EH90" s="47"/>
      <c r="EI90" s="47"/>
      <c r="EJ90" s="47"/>
      <c r="EK90" s="47"/>
      <c r="EL90" s="47"/>
      <c r="EM90" s="47"/>
      <c r="EN90" s="47"/>
      <c r="EO90" s="47"/>
      <c r="EP90" s="47"/>
      <c r="EQ90" s="47"/>
      <c r="ER90" s="47"/>
      <c r="ES90" s="166" t="str">
        <f>""</f>
        <v/>
      </c>
      <c r="ET90" s="324"/>
      <c r="EU90" s="324"/>
      <c r="EV90" s="324"/>
      <c r="EW90" s="158" t="str">
        <f ca="1"/>
        <v>Option not possible</v>
      </c>
      <c r="EX90" s="54" t="s">
        <v>317</v>
      </c>
      <c r="EY90" s="75" t="s">
        <v>318</v>
      </c>
      <c r="EZ90" s="75"/>
      <c r="FA90" s="77"/>
      <c r="FB90" s="47"/>
    </row>
    <row r="91" spans="1:158" s="39" customFormat="1" ht="15" hidden="1" customHeight="1" thickBot="1" x14ac:dyDescent="0.3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384">
        <v>2</v>
      </c>
      <c r="BW91" s="385"/>
      <c r="BX91" s="384">
        <f ca="1">IF(D16=$BA$116,AS56,AU56)</f>
        <v>0</v>
      </c>
      <c r="BY91" s="385"/>
      <c r="BZ91" s="496" t="s">
        <v>239</v>
      </c>
      <c r="CA91" s="496"/>
      <c r="CB91" s="496"/>
      <c r="CC91" s="496"/>
      <c r="CD91" s="496"/>
      <c r="CE91" s="496"/>
      <c r="CF91" s="497"/>
      <c r="CG91" s="47"/>
      <c r="CH91" s="320"/>
      <c r="CI91" s="321"/>
      <c r="CJ91" s="320"/>
      <c r="CK91" s="321"/>
      <c r="CL91" s="504"/>
      <c r="CM91" s="505"/>
      <c r="CN91" s="505"/>
      <c r="CO91" s="505"/>
      <c r="CP91" s="505"/>
      <c r="CQ91" s="90"/>
      <c r="CR91" s="90"/>
      <c r="CS91" s="47"/>
      <c r="CT91" s="47"/>
      <c r="CU91" s="47"/>
      <c r="CV91" s="47"/>
      <c r="CW91" s="47"/>
      <c r="CX91" s="47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47"/>
      <c r="DX91" s="47"/>
      <c r="DY91" s="47"/>
      <c r="DZ91" s="47"/>
      <c r="EA91" s="47"/>
      <c r="EB91" s="47"/>
      <c r="EC91" s="47"/>
      <c r="ED91" s="47"/>
      <c r="EE91" s="47"/>
      <c r="EF91" s="47"/>
      <c r="EG91" s="47"/>
      <c r="EH91" s="47"/>
      <c r="EI91" s="47"/>
      <c r="EJ91" s="47"/>
      <c r="EK91" s="47"/>
      <c r="EL91" s="47"/>
      <c r="EM91" s="47"/>
      <c r="EN91" s="47"/>
      <c r="EO91" s="47"/>
      <c r="EP91" s="47"/>
      <c r="EQ91" s="47"/>
      <c r="ER91" s="47"/>
      <c r="ES91" s="166" t="str">
        <f>""</f>
        <v/>
      </c>
      <c r="ET91" s="324"/>
      <c r="EU91" s="324"/>
      <c r="EV91" s="324"/>
      <c r="EW91" s="158" t="str">
        <f ca="1"/>
        <v>Does not exist</v>
      </c>
      <c r="EX91" s="54" t="s">
        <v>319</v>
      </c>
      <c r="EY91" s="75" t="s">
        <v>320</v>
      </c>
      <c r="EZ91" s="75"/>
      <c r="FA91" s="77"/>
      <c r="FB91" s="47"/>
    </row>
    <row r="92" spans="1:158" s="39" customFormat="1" ht="15" hidden="1" customHeight="1" thickBot="1" x14ac:dyDescent="0.3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91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166" t="str">
        <f>""</f>
        <v/>
      </c>
      <c r="ET92" s="324"/>
      <c r="EU92" s="324"/>
      <c r="EV92" s="324"/>
      <c r="EW92" s="161" t="str">
        <f ca="1"/>
        <v>Wrong language</v>
      </c>
      <c r="EX92" s="61" t="s">
        <v>321</v>
      </c>
      <c r="EY92" s="59" t="s">
        <v>322</v>
      </c>
      <c r="EZ92" s="59"/>
      <c r="FA92" s="60"/>
      <c r="FB92" s="47"/>
    </row>
    <row r="93" spans="1:158" s="39" customFormat="1" ht="15" hidden="1" customHeight="1" thickBot="1" x14ac:dyDescent="0.3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92"/>
      <c r="BR93" s="47"/>
      <c r="BS93" s="91"/>
      <c r="BT93" s="47"/>
      <c r="BU93" s="47"/>
      <c r="BV93" s="389" t="s">
        <v>64</v>
      </c>
      <c r="BW93" s="390"/>
      <c r="BX93" s="391">
        <f ca="1">IF(P56=1,BX95,IF(P56=2,BX96,BX94))</f>
        <v>0</v>
      </c>
      <c r="BY93" s="392"/>
      <c r="BZ93" s="370" t="s">
        <v>255</v>
      </c>
      <c r="CA93" s="370"/>
      <c r="CB93" s="370"/>
      <c r="CC93" s="370"/>
      <c r="CD93" s="370"/>
      <c r="CE93" s="370"/>
      <c r="CF93" s="371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7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/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47"/>
      <c r="DX93" s="47"/>
      <c r="DY93" s="47"/>
      <c r="DZ93" s="47"/>
      <c r="EA93" s="47"/>
      <c r="EB93" s="47"/>
      <c r="EC93" s="47"/>
      <c r="ED93" s="47"/>
      <c r="EE93" s="47"/>
      <c r="EF93" s="47"/>
      <c r="EG93" s="47"/>
      <c r="EH93" s="47"/>
      <c r="EI93" s="47"/>
      <c r="EJ93" s="47"/>
      <c r="EK93" s="47"/>
      <c r="EL93" s="47"/>
      <c r="EM93" s="47"/>
      <c r="EN93" s="47"/>
      <c r="EO93" s="47"/>
      <c r="EP93" s="47"/>
      <c r="EQ93" s="47"/>
      <c r="ER93" s="47"/>
      <c r="ES93" s="166" t="str">
        <f>""</f>
        <v/>
      </c>
      <c r="ET93" s="324" t="s">
        <v>137</v>
      </c>
      <c r="EU93" s="324"/>
      <c r="EV93" s="324"/>
      <c r="EW93" s="160" t="str">
        <f ca="1"/>
        <v>Number of hooks</v>
      </c>
      <c r="EX93" s="64" t="s">
        <v>138</v>
      </c>
      <c r="EY93" s="65" t="s">
        <v>139</v>
      </c>
      <c r="EZ93" s="65"/>
      <c r="FA93" s="66"/>
      <c r="FB93" s="47"/>
    </row>
    <row r="94" spans="1:158" s="39" customFormat="1" ht="15" hidden="1" customHeight="1" thickTop="1" x14ac:dyDescent="0.25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91"/>
      <c r="BS94" s="91"/>
      <c r="BT94" s="47"/>
      <c r="BU94" s="47"/>
      <c r="BV94" s="400">
        <v>0</v>
      </c>
      <c r="BW94" s="401"/>
      <c r="BX94" s="285">
        <f ca="1">AW56</f>
        <v>1</v>
      </c>
      <c r="BY94" s="336"/>
      <c r="BZ94" s="494" t="s">
        <v>235</v>
      </c>
      <c r="CA94" s="494"/>
      <c r="CB94" s="494"/>
      <c r="CC94" s="494"/>
      <c r="CD94" s="494"/>
      <c r="CE94" s="494"/>
      <c r="CF94" s="495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166" t="str">
        <f>""</f>
        <v/>
      </c>
      <c r="ET94" s="324"/>
      <c r="EU94" s="324"/>
      <c r="EV94" s="324"/>
      <c r="EW94" s="161" t="str">
        <f ca="1"/>
        <v xml:space="preserve"> in curtain needed</v>
      </c>
      <c r="EX94" s="61" t="s">
        <v>140</v>
      </c>
      <c r="EY94" s="62" t="s">
        <v>141</v>
      </c>
      <c r="EZ94" s="62"/>
      <c r="FA94" s="63"/>
      <c r="FB94" s="47"/>
    </row>
    <row r="95" spans="1:158" s="39" customFormat="1" ht="15" hidden="1" customHeight="1" x14ac:dyDescent="0.25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91"/>
      <c r="BR95" s="91"/>
      <c r="BS95" s="47"/>
      <c r="BT95" s="47"/>
      <c r="BU95" s="47"/>
      <c r="BV95" s="285">
        <v>1</v>
      </c>
      <c r="BW95" s="336"/>
      <c r="BX95" s="285">
        <f ca="1">IF(D18=$BA$123,AW56,AY56)</f>
        <v>0</v>
      </c>
      <c r="BY95" s="336"/>
      <c r="BZ95" s="288" t="s">
        <v>246</v>
      </c>
      <c r="CA95" s="288"/>
      <c r="CB95" s="288"/>
      <c r="CC95" s="288"/>
      <c r="CD95" s="288"/>
      <c r="CE95" s="288"/>
      <c r="CF95" s="486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166" t="str">
        <f>""</f>
        <v/>
      </c>
      <c r="ET95" s="324"/>
      <c r="EU95" s="324"/>
      <c r="EV95" s="324"/>
      <c r="EW95" s="160" t="str">
        <f ca="1"/>
        <v>Number of</v>
      </c>
      <c r="EX95" s="64" t="s">
        <v>142</v>
      </c>
      <c r="EY95" s="65" t="s">
        <v>143</v>
      </c>
      <c r="EZ95" s="65"/>
      <c r="FA95" s="66"/>
      <c r="FB95" s="47"/>
    </row>
    <row r="96" spans="1:158" s="39" customFormat="1" ht="15" hidden="1" customHeight="1" thickBot="1" x14ac:dyDescent="0.3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91"/>
      <c r="BR96" s="47"/>
      <c r="BS96" s="91"/>
      <c r="BT96" s="91"/>
      <c r="BU96" s="91"/>
      <c r="BV96" s="384">
        <v>2</v>
      </c>
      <c r="BW96" s="385"/>
      <c r="BX96" s="384">
        <f ca="1">IF(D16=$BA$116,AW56,AY56)</f>
        <v>0</v>
      </c>
      <c r="BY96" s="385"/>
      <c r="BZ96" s="496" t="s">
        <v>239</v>
      </c>
      <c r="CA96" s="496"/>
      <c r="CB96" s="496"/>
      <c r="CC96" s="496"/>
      <c r="CD96" s="496"/>
      <c r="CE96" s="496"/>
      <c r="CF96" s="49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/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166" t="str">
        <f>""</f>
        <v/>
      </c>
      <c r="ET96" s="324"/>
      <c r="EU96" s="324"/>
      <c r="EV96" s="324"/>
      <c r="EW96" s="161" t="str">
        <f ca="1"/>
        <v>carriers needed**</v>
      </c>
      <c r="EX96" s="61" t="s">
        <v>323</v>
      </c>
      <c r="EY96" s="62" t="s">
        <v>324</v>
      </c>
      <c r="EZ96" s="62"/>
      <c r="FA96" s="63"/>
      <c r="FB96" s="47"/>
    </row>
    <row r="97" spans="1:158" s="39" customFormat="1" ht="15" hidden="1" customHeight="1" thickBot="1" x14ac:dyDescent="0.3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91"/>
      <c r="BR97" s="91"/>
      <c r="BS97" s="91"/>
      <c r="BT97" s="91"/>
      <c r="BU97" s="91"/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47"/>
      <c r="DX97" s="47"/>
      <c r="DY97" s="47"/>
      <c r="DZ97" s="47"/>
      <c r="EA97" s="47"/>
      <c r="EB97" s="47"/>
      <c r="EC97" s="47"/>
      <c r="ED97" s="47"/>
      <c r="EE97" s="47"/>
      <c r="EF97" s="47"/>
      <c r="EG97" s="47"/>
      <c r="EH97" s="47"/>
      <c r="EI97" s="47"/>
      <c r="EJ97" s="47"/>
      <c r="EK97" s="47"/>
      <c r="EL97" s="47"/>
      <c r="EM97" s="47"/>
      <c r="EN97" s="47"/>
      <c r="EO97" s="47"/>
      <c r="EP97" s="47"/>
      <c r="EQ97" s="47"/>
      <c r="ER97" s="47"/>
      <c r="ES97" s="166" t="str">
        <f>""</f>
        <v/>
      </c>
      <c r="ET97" s="324"/>
      <c r="EU97" s="324"/>
      <c r="EV97" s="324"/>
      <c r="EW97" s="160" t="str">
        <f ca="1"/>
        <v>Curtain stacking</v>
      </c>
      <c r="EX97" s="64" t="s">
        <v>144</v>
      </c>
      <c r="EY97" s="65" t="s">
        <v>145</v>
      </c>
      <c r="EZ97" s="65"/>
      <c r="FA97" s="66"/>
      <c r="FB97" s="47"/>
    </row>
    <row r="98" spans="1:158" s="39" customFormat="1" ht="15" hidden="1" customHeight="1" thickBot="1" x14ac:dyDescent="0.3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91"/>
      <c r="BR98" s="91"/>
      <c r="BS98" s="91"/>
      <c r="BT98" s="91"/>
      <c r="BU98" s="91"/>
      <c r="BV98" s="389" t="s">
        <v>2</v>
      </c>
      <c r="BW98" s="390"/>
      <c r="BX98" s="391">
        <f ca="1">IF(Q56=1,BX100,BX99)</f>
        <v>4</v>
      </c>
      <c r="BY98" s="392"/>
      <c r="BZ98" s="370" t="s">
        <v>73</v>
      </c>
      <c r="CA98" s="370"/>
      <c r="CB98" s="370"/>
      <c r="CC98" s="370"/>
      <c r="CD98" s="370"/>
      <c r="CE98" s="370"/>
      <c r="CF98" s="371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166" t="str">
        <f>""</f>
        <v/>
      </c>
      <c r="ET98" s="324"/>
      <c r="EU98" s="324"/>
      <c r="EV98" s="324"/>
      <c r="EW98" s="158" t="str">
        <f ca="1"/>
        <v>in open position</v>
      </c>
      <c r="EX98" s="54" t="s">
        <v>146</v>
      </c>
      <c r="EY98" s="55" t="s">
        <v>147</v>
      </c>
      <c r="EZ98" s="55"/>
      <c r="FA98" s="56"/>
      <c r="FB98" s="47"/>
    </row>
    <row r="99" spans="1:158" s="39" customFormat="1" ht="15" hidden="1" customHeight="1" thickTop="1" x14ac:dyDescent="0.25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91"/>
      <c r="BG99" s="91"/>
      <c r="BH99" s="91"/>
      <c r="BI99" s="91"/>
      <c r="BJ99" s="47"/>
      <c r="BK99" s="172"/>
      <c r="BL99" s="91"/>
      <c r="BM99" s="91"/>
      <c r="BN99" s="91"/>
      <c r="BO99" s="91"/>
      <c r="BP99" s="91"/>
      <c r="BQ99" s="91"/>
      <c r="BR99" s="91"/>
      <c r="BS99" s="47"/>
      <c r="BT99" s="47"/>
      <c r="BU99" s="47"/>
      <c r="BV99" s="400">
        <v>0</v>
      </c>
      <c r="BW99" s="401"/>
      <c r="BX99" s="285">
        <f ca="1">BC56</f>
        <v>4</v>
      </c>
      <c r="BY99" s="336"/>
      <c r="BZ99" s="494" t="s">
        <v>235</v>
      </c>
      <c r="CA99" s="494"/>
      <c r="CB99" s="494"/>
      <c r="CC99" s="494"/>
      <c r="CD99" s="494"/>
      <c r="CE99" s="494"/>
      <c r="CF99" s="495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  <c r="ED99" s="47"/>
      <c r="EE99" s="47"/>
      <c r="EF99" s="47"/>
      <c r="EG99" s="47"/>
      <c r="EH99" s="47"/>
      <c r="EI99" s="47"/>
      <c r="EJ99" s="47"/>
      <c r="EK99" s="47"/>
      <c r="EL99" s="47"/>
      <c r="EM99" s="47"/>
      <c r="EN99" s="47"/>
      <c r="EO99" s="47"/>
      <c r="EP99" s="47"/>
      <c r="EQ99" s="47"/>
      <c r="ER99" s="47"/>
      <c r="ES99" s="166" t="str">
        <f>""</f>
        <v/>
      </c>
      <c r="ET99" s="324"/>
      <c r="EU99" s="324"/>
      <c r="EV99" s="324"/>
      <c r="EW99" s="161" t="str">
        <f ca="1"/>
        <v>(minimal)</v>
      </c>
      <c r="EX99" s="61" t="s">
        <v>148</v>
      </c>
      <c r="EY99" s="62" t="s">
        <v>149</v>
      </c>
      <c r="EZ99" s="62"/>
      <c r="FA99" s="63"/>
      <c r="FB99" s="47"/>
    </row>
    <row r="100" spans="1:158" s="39" customFormat="1" ht="15.75" hidden="1" thickBot="1" x14ac:dyDescent="0.3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91"/>
      <c r="BG100" s="91"/>
      <c r="BH100" s="91"/>
      <c r="BI100" s="91"/>
      <c r="BJ100" s="47"/>
      <c r="BK100" s="172"/>
      <c r="BL100" s="91"/>
      <c r="BM100" s="91"/>
      <c r="BN100" s="91"/>
      <c r="BO100" s="91"/>
      <c r="BP100" s="91"/>
      <c r="BQ100" s="91"/>
      <c r="BR100" s="47"/>
      <c r="BS100" s="91"/>
      <c r="BT100" s="91"/>
      <c r="BU100" s="91"/>
      <c r="BV100" s="384">
        <v>1</v>
      </c>
      <c r="BW100" s="385"/>
      <c r="BX100" s="384">
        <f ca="1">IF(D16=$BA$116,BC56,BE56)</f>
        <v>0</v>
      </c>
      <c r="BY100" s="385"/>
      <c r="BZ100" s="492" t="s">
        <v>239</v>
      </c>
      <c r="CA100" s="492"/>
      <c r="CB100" s="492"/>
      <c r="CC100" s="492"/>
      <c r="CD100" s="492"/>
      <c r="CE100" s="492"/>
      <c r="CF100" s="493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47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47"/>
      <c r="DX100" s="47"/>
      <c r="DY100" s="47"/>
      <c r="DZ100" s="47"/>
      <c r="EA100" s="47"/>
      <c r="EB100" s="47"/>
      <c r="EC100" s="47"/>
      <c r="ED100" s="47"/>
      <c r="EE100" s="47"/>
      <c r="EF100" s="47"/>
      <c r="EG100" s="47"/>
      <c r="EH100" s="47"/>
      <c r="EI100" s="47"/>
      <c r="EJ100" s="47"/>
      <c r="EK100" s="47"/>
      <c r="EL100" s="47"/>
      <c r="EM100" s="47"/>
      <c r="EN100" s="47"/>
      <c r="EO100" s="47"/>
      <c r="EP100" s="47"/>
      <c r="EQ100" s="47"/>
      <c r="ER100" s="47"/>
      <c r="ES100" s="166" t="str">
        <f>""</f>
        <v/>
      </c>
      <c r="ET100" s="324"/>
      <c r="EU100" s="324"/>
      <c r="EV100" s="324"/>
      <c r="EW100" s="160" t="str">
        <f ca="1"/>
        <v>Total tape length</v>
      </c>
      <c r="EX100" s="64" t="s">
        <v>325</v>
      </c>
      <c r="EY100" s="65" t="s">
        <v>326</v>
      </c>
      <c r="EZ100" s="65"/>
      <c r="FA100" s="66"/>
      <c r="FB100" s="47"/>
    </row>
    <row r="101" spans="1:158" s="39" customFormat="1" ht="15.75" hidden="1" thickBot="1" x14ac:dyDescent="0.3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91"/>
      <c r="BG101" s="91"/>
      <c r="BH101" s="91"/>
      <c r="BI101" s="91"/>
      <c r="BJ101" s="47"/>
      <c r="BK101" s="91"/>
      <c r="BL101" s="91"/>
      <c r="BM101" s="91"/>
      <c r="BN101" s="91"/>
      <c r="BO101" s="91"/>
      <c r="BP101" s="91"/>
      <c r="BQ101" s="91"/>
      <c r="BR101" s="91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47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47"/>
      <c r="DX101" s="47"/>
      <c r="DY101" s="47"/>
      <c r="DZ101" s="47"/>
      <c r="EA101" s="47"/>
      <c r="EB101" s="47"/>
      <c r="EC101" s="47"/>
      <c r="ED101" s="47"/>
      <c r="EE101" s="47"/>
      <c r="EF101" s="47"/>
      <c r="EG101" s="47"/>
      <c r="EH101" s="47"/>
      <c r="EI101" s="47"/>
      <c r="EJ101" s="47"/>
      <c r="EK101" s="47"/>
      <c r="EL101" s="47"/>
      <c r="EM101" s="47"/>
      <c r="EN101" s="47"/>
      <c r="EO101" s="47"/>
      <c r="EP101" s="47"/>
      <c r="EQ101" s="47"/>
      <c r="ER101" s="47"/>
      <c r="ES101" s="166" t="str">
        <f>""</f>
        <v/>
      </c>
      <c r="ET101" s="324"/>
      <c r="EU101" s="324"/>
      <c r="EV101" s="324"/>
      <c r="EW101" s="161" t="str">
        <f ca="1"/>
        <v>required</v>
      </c>
      <c r="EX101" s="61" t="s">
        <v>327</v>
      </c>
      <c r="EY101" s="62" t="s">
        <v>328</v>
      </c>
      <c r="EZ101" s="62"/>
      <c r="FA101" s="63"/>
      <c r="FB101" s="47"/>
    </row>
    <row r="102" spans="1:158" s="39" customFormat="1" ht="15.75" hidden="1" customHeight="1" thickBot="1" x14ac:dyDescent="0.3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91"/>
      <c r="BG102" s="91"/>
      <c r="BH102" s="91"/>
      <c r="BI102" s="91"/>
      <c r="BJ102" s="47"/>
      <c r="BK102" s="91"/>
      <c r="BL102" s="91"/>
      <c r="BM102" s="91"/>
      <c r="BN102" s="91"/>
      <c r="BO102" s="91"/>
      <c r="BP102" s="91"/>
      <c r="BQ102" s="91"/>
      <c r="BR102" s="47"/>
      <c r="BS102" s="91"/>
      <c r="BT102" s="91"/>
      <c r="BU102" s="91"/>
      <c r="BV102" s="389" t="s">
        <v>65</v>
      </c>
      <c r="BW102" s="390"/>
      <c r="BX102" s="391">
        <f ca="1">IF(R56=1,BX104,BX103)</f>
        <v>1</v>
      </c>
      <c r="BY102" s="392"/>
      <c r="BZ102" s="370" t="s">
        <v>74</v>
      </c>
      <c r="CA102" s="370"/>
      <c r="CB102" s="370"/>
      <c r="CC102" s="370"/>
      <c r="CD102" s="370"/>
      <c r="CE102" s="370"/>
      <c r="CF102" s="371"/>
      <c r="CG102" s="47"/>
      <c r="CH102" s="47"/>
      <c r="CI102" s="47"/>
      <c r="CJ102" s="47"/>
      <c r="CK102" s="47"/>
      <c r="CL102" s="47"/>
      <c r="CM102" s="47"/>
      <c r="CN102" s="47"/>
      <c r="CO102" s="47"/>
      <c r="CP102" s="47"/>
      <c r="CQ102" s="47"/>
      <c r="CR102" s="47"/>
      <c r="CS102" s="47"/>
      <c r="CT102" s="47"/>
      <c r="CU102" s="47"/>
      <c r="CV102" s="47"/>
      <c r="CW102" s="47"/>
      <c r="CX102" s="47"/>
      <c r="CY102" s="47"/>
      <c r="CZ102" s="47"/>
      <c r="DA102" s="47"/>
      <c r="DB102" s="47"/>
      <c r="DC102" s="47"/>
      <c r="DD102" s="47"/>
      <c r="DE102" s="47"/>
      <c r="DF102" s="47"/>
      <c r="DG102" s="47"/>
      <c r="DH102" s="47"/>
      <c r="DI102" s="47"/>
      <c r="DJ102" s="47"/>
      <c r="DK102" s="47"/>
      <c r="DL102" s="47"/>
      <c r="DM102" s="47"/>
      <c r="DN102" s="47"/>
      <c r="DO102" s="47"/>
      <c r="DP102" s="47"/>
      <c r="DQ102" s="47"/>
      <c r="DR102" s="47"/>
      <c r="DS102" s="47"/>
      <c r="DT102" s="47"/>
      <c r="DU102" s="47"/>
      <c r="DV102" s="47"/>
      <c r="DW102" s="47"/>
      <c r="DX102" s="47"/>
      <c r="DY102" s="47"/>
      <c r="DZ102" s="47"/>
      <c r="EA102" s="47"/>
      <c r="EB102" s="47"/>
      <c r="EC102" s="47"/>
      <c r="ED102" s="47"/>
      <c r="EE102" s="47"/>
      <c r="EF102" s="47"/>
      <c r="EG102" s="47"/>
      <c r="EH102" s="47"/>
      <c r="EI102" s="47"/>
      <c r="EJ102" s="47"/>
      <c r="EK102" s="47"/>
      <c r="EL102" s="47"/>
      <c r="EM102" s="47"/>
      <c r="EN102" s="47"/>
      <c r="EO102" s="47"/>
      <c r="EP102" s="47"/>
      <c r="EQ102" s="47"/>
      <c r="ER102" s="47"/>
      <c r="ES102" s="166" t="str">
        <f>""</f>
        <v/>
      </c>
      <c r="ET102" s="324"/>
      <c r="EU102" s="324"/>
      <c r="EV102" s="324"/>
      <c r="EW102" s="159" t="str">
        <f ca="1"/>
        <v>Curtain fullness</v>
      </c>
      <c r="EX102" s="69" t="s">
        <v>329</v>
      </c>
      <c r="EY102" s="70" t="s">
        <v>247</v>
      </c>
      <c r="EZ102" s="70"/>
      <c r="FA102" s="71"/>
      <c r="FB102" s="47"/>
    </row>
    <row r="103" spans="1:158" s="39" customFormat="1" ht="15.75" hidden="1" thickTop="1" x14ac:dyDescent="0.25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91"/>
      <c r="BS103" s="91"/>
      <c r="BT103" s="91"/>
      <c r="BU103" s="91"/>
      <c r="BV103" s="400">
        <v>0</v>
      </c>
      <c r="BW103" s="401"/>
      <c r="BX103" s="285">
        <f ca="1">BG56</f>
        <v>2</v>
      </c>
      <c r="BY103" s="336"/>
      <c r="BZ103" s="494" t="s">
        <v>235</v>
      </c>
      <c r="CA103" s="494"/>
      <c r="CB103" s="494"/>
      <c r="CC103" s="494"/>
      <c r="CD103" s="494"/>
      <c r="CE103" s="494"/>
      <c r="CF103" s="495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7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166" t="str">
        <f>""</f>
        <v/>
      </c>
      <c r="ET103" s="324"/>
      <c r="EU103" s="324"/>
      <c r="EV103" s="324"/>
      <c r="EW103" s="160" t="str">
        <f ca="1"/>
        <v xml:space="preserve">    Total depth of the curtain:</v>
      </c>
      <c r="EX103" s="64" t="s">
        <v>330</v>
      </c>
      <c r="EY103" s="65" t="s">
        <v>331</v>
      </c>
      <c r="EZ103" s="65"/>
      <c r="FA103" s="66"/>
      <c r="FB103" s="47"/>
    </row>
    <row r="104" spans="1:158" s="39" customFormat="1" ht="15.75" hidden="1" thickBot="1" x14ac:dyDescent="0.3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90"/>
      <c r="BJ104" s="90"/>
      <c r="BK104" s="90"/>
      <c r="BL104" s="90"/>
      <c r="BM104" s="91"/>
      <c r="BN104" s="91"/>
      <c r="BO104" s="91"/>
      <c r="BP104" s="91"/>
      <c r="BQ104" s="91"/>
      <c r="BR104" s="91"/>
      <c r="BS104" s="47"/>
      <c r="BT104" s="47"/>
      <c r="BU104" s="47"/>
      <c r="BV104" s="384">
        <v>1</v>
      </c>
      <c r="BW104" s="385"/>
      <c r="BX104" s="384">
        <f ca="1">IF(D16=$BA$116,BG56,BI56)</f>
        <v>1</v>
      </c>
      <c r="BY104" s="385"/>
      <c r="BZ104" s="492" t="s">
        <v>239</v>
      </c>
      <c r="CA104" s="492"/>
      <c r="CB104" s="492"/>
      <c r="CC104" s="492"/>
      <c r="CD104" s="492"/>
      <c r="CE104" s="492"/>
      <c r="CF104" s="493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166" t="str">
        <f>""</f>
        <v/>
      </c>
      <c r="ET104" s="324"/>
      <c r="EU104" s="324"/>
      <c r="EV104" s="324"/>
      <c r="EW104" s="158" t="str">
        <f ca="1"/>
        <v>In closed position</v>
      </c>
      <c r="EX104" s="54" t="s">
        <v>332</v>
      </c>
      <c r="EY104" s="55" t="s">
        <v>333</v>
      </c>
      <c r="EZ104" s="55"/>
      <c r="FA104" s="56"/>
      <c r="FB104" s="47"/>
    </row>
    <row r="105" spans="1:158" s="39" customFormat="1" ht="15.75" hidden="1" customHeight="1" thickBot="1" x14ac:dyDescent="0.3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90"/>
      <c r="BJ105" s="90"/>
      <c r="BK105" s="90"/>
      <c r="BL105" s="90"/>
      <c r="BM105" s="91"/>
      <c r="BN105" s="91"/>
      <c r="BO105" s="91"/>
      <c r="BP105" s="91"/>
      <c r="BQ105" s="91"/>
      <c r="BR105" s="47"/>
      <c r="BS105" s="91"/>
      <c r="BT105" s="91"/>
      <c r="BU105" s="91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166" t="str">
        <f>""</f>
        <v/>
      </c>
      <c r="ET105" s="324"/>
      <c r="EU105" s="324"/>
      <c r="EV105" s="324"/>
      <c r="EW105" s="161" t="str">
        <f ca="1"/>
        <v>With open position</v>
      </c>
      <c r="EX105" s="61" t="s">
        <v>334</v>
      </c>
      <c r="EY105" s="62" t="s">
        <v>335</v>
      </c>
      <c r="EZ105" s="62"/>
      <c r="FA105" s="63"/>
      <c r="FB105" s="47"/>
    </row>
    <row r="106" spans="1:158" s="39" customFormat="1" ht="15.75" hidden="1" thickBot="1" x14ac:dyDescent="0.3">
      <c r="A106" s="47"/>
      <c r="B106" s="47"/>
      <c r="C106" s="47"/>
      <c r="D106" s="47"/>
      <c r="E106" s="47"/>
      <c r="F106" s="47"/>
      <c r="G106" s="47"/>
      <c r="H106" s="338" t="s">
        <v>94</v>
      </c>
      <c r="I106" s="338" t="s">
        <v>95</v>
      </c>
      <c r="J106" s="338" t="s">
        <v>110</v>
      </c>
      <c r="K106" s="338" t="s">
        <v>199</v>
      </c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173"/>
      <c r="BJ106" s="173"/>
      <c r="BK106" s="173"/>
      <c r="BL106" s="173"/>
      <c r="BM106" s="47"/>
      <c r="BN106" s="47"/>
      <c r="BO106" s="47"/>
      <c r="BP106" s="47"/>
      <c r="BQ106" s="47"/>
      <c r="BR106" s="91"/>
      <c r="BS106" s="91"/>
      <c r="BT106" s="91"/>
      <c r="BU106" s="91"/>
      <c r="BV106" s="389" t="s">
        <v>66</v>
      </c>
      <c r="BW106" s="390"/>
      <c r="BX106" s="398">
        <f ca="1">IF(S56=1,BX108,IF(S56=2,BX109,BX107))</f>
        <v>2.9</v>
      </c>
      <c r="BY106" s="392"/>
      <c r="BZ106" s="370" t="s">
        <v>75</v>
      </c>
      <c r="CA106" s="370"/>
      <c r="CB106" s="370"/>
      <c r="CC106" s="370"/>
      <c r="CD106" s="370"/>
      <c r="CE106" s="370"/>
      <c r="CF106" s="371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47"/>
      <c r="DX106" s="47"/>
      <c r="DY106" s="47"/>
      <c r="DZ106" s="47"/>
      <c r="EA106" s="47"/>
      <c r="EB106" s="47"/>
      <c r="EC106" s="47"/>
      <c r="ED106" s="47"/>
      <c r="EE106" s="47"/>
      <c r="EF106" s="47"/>
      <c r="EG106" s="47"/>
      <c r="EH106" s="47"/>
      <c r="EI106" s="47"/>
      <c r="EJ106" s="47"/>
      <c r="EK106" s="47"/>
      <c r="EL106" s="47"/>
      <c r="EM106" s="47"/>
      <c r="EN106" s="47"/>
      <c r="EO106" s="47"/>
      <c r="EP106" s="47"/>
      <c r="EQ106" s="47"/>
      <c r="ER106" s="47"/>
      <c r="ES106" s="166" t="str">
        <f>""</f>
        <v/>
      </c>
      <c r="ET106" s="324" t="s">
        <v>150</v>
      </c>
      <c r="EU106" s="324"/>
      <c r="EV106" s="324"/>
      <c r="EW106" s="160" t="str">
        <f ca="1"/>
        <v>Center closing</v>
      </c>
      <c r="EX106" s="64" t="s">
        <v>9</v>
      </c>
      <c r="EY106" s="65" t="s">
        <v>151</v>
      </c>
      <c r="EZ106" s="65"/>
      <c r="FA106" s="66"/>
      <c r="FB106" s="47"/>
    </row>
    <row r="107" spans="1:158" s="39" customFormat="1" ht="15.75" hidden="1" thickTop="1" x14ac:dyDescent="0.25">
      <c r="A107" s="47"/>
      <c r="B107" s="47"/>
      <c r="C107" s="47"/>
      <c r="D107" s="47"/>
      <c r="E107" s="47"/>
      <c r="F107" s="47"/>
      <c r="G107" s="47"/>
      <c r="H107" s="338"/>
      <c r="I107" s="338"/>
      <c r="J107" s="338"/>
      <c r="K107" s="338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174" t="s">
        <v>336</v>
      </c>
      <c r="BJ107" s="174"/>
      <c r="BK107" s="174"/>
      <c r="BL107" s="175"/>
      <c r="BM107" s="91"/>
      <c r="BN107" s="91"/>
      <c r="BO107" s="91"/>
      <c r="BP107" s="91"/>
      <c r="BQ107" s="91"/>
      <c r="BR107" s="91"/>
      <c r="BS107" s="91"/>
      <c r="BT107" s="91"/>
      <c r="BU107" s="91"/>
      <c r="BV107" s="400">
        <v>0</v>
      </c>
      <c r="BW107" s="401"/>
      <c r="BX107" s="286">
        <f ca="1">BK56</f>
        <v>8</v>
      </c>
      <c r="BY107" s="336"/>
      <c r="BZ107" s="494" t="s">
        <v>235</v>
      </c>
      <c r="CA107" s="494"/>
      <c r="CB107" s="494"/>
      <c r="CC107" s="494"/>
      <c r="CD107" s="494"/>
      <c r="CE107" s="494"/>
      <c r="CF107" s="495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/>
      <c r="CU107" s="47"/>
      <c r="CV107" s="47"/>
      <c r="CW107" s="47"/>
      <c r="CX107" s="47"/>
      <c r="CY107" s="47"/>
      <c r="CZ107" s="47"/>
      <c r="DA107" s="47"/>
      <c r="DB107" s="47"/>
      <c r="DC107" s="47"/>
      <c r="DD107" s="47"/>
      <c r="DE107" s="47"/>
      <c r="DF107" s="47"/>
      <c r="DG107" s="47"/>
      <c r="DH107" s="47"/>
      <c r="DI107" s="47"/>
      <c r="DJ107" s="47"/>
      <c r="DK107" s="47"/>
      <c r="DL107" s="47"/>
      <c r="DM107" s="47"/>
      <c r="DN107" s="47"/>
      <c r="DO107" s="47"/>
      <c r="DP107" s="47"/>
      <c r="DQ107" s="47"/>
      <c r="DR107" s="47"/>
      <c r="DS107" s="47"/>
      <c r="DT107" s="47"/>
      <c r="DU107" s="47"/>
      <c r="DV107" s="47"/>
      <c r="DW107" s="47"/>
      <c r="DX107" s="47"/>
      <c r="DY107" s="47"/>
      <c r="DZ107" s="47"/>
      <c r="EA107" s="47"/>
      <c r="EB107" s="47"/>
      <c r="EC107" s="47"/>
      <c r="ED107" s="47"/>
      <c r="EE107" s="47"/>
      <c r="EF107" s="47"/>
      <c r="EG107" s="47"/>
      <c r="EH107" s="47"/>
      <c r="EI107" s="47"/>
      <c r="EJ107" s="47"/>
      <c r="EK107" s="47"/>
      <c r="EL107" s="47"/>
      <c r="EM107" s="47"/>
      <c r="EN107" s="47"/>
      <c r="EO107" s="47"/>
      <c r="EP107" s="47"/>
      <c r="EQ107" s="47"/>
      <c r="ER107" s="47"/>
      <c r="ES107" s="166" t="str">
        <f>""</f>
        <v/>
      </c>
      <c r="ET107" s="324"/>
      <c r="EU107" s="324"/>
      <c r="EV107" s="324"/>
      <c r="EW107" s="161" t="str">
        <f ca="1"/>
        <v>One-way draw</v>
      </c>
      <c r="EX107" s="61" t="s">
        <v>8</v>
      </c>
      <c r="EY107" s="62" t="s">
        <v>152</v>
      </c>
      <c r="EZ107" s="62"/>
      <c r="FA107" s="63"/>
      <c r="FB107" s="47"/>
    </row>
    <row r="108" spans="1:158" s="39" customFormat="1" hidden="1" x14ac:dyDescent="0.25">
      <c r="A108" s="109"/>
      <c r="B108" s="109"/>
      <c r="C108" s="47"/>
      <c r="D108" s="47"/>
      <c r="E108" s="47"/>
      <c r="F108" s="47"/>
      <c r="G108" s="47"/>
      <c r="H108" s="338"/>
      <c r="I108" s="338"/>
      <c r="J108" s="338"/>
      <c r="K108" s="338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90" t="str" cm="1">
        <f t="array" aca="1" ref="BI108:BI129" ca="1">_xlfn._xlws.SORT(EW122:EW143)</f>
        <v>CCS</v>
      </c>
      <c r="BJ108" s="90"/>
      <c r="BK108" s="90"/>
      <c r="BL108" s="90"/>
      <c r="BM108" s="91"/>
      <c r="BN108" s="91"/>
      <c r="BO108" s="91"/>
      <c r="BP108" s="91"/>
      <c r="BQ108" s="91"/>
      <c r="BR108" s="91"/>
      <c r="BS108" s="47"/>
      <c r="BT108" s="47"/>
      <c r="BU108" s="47"/>
      <c r="BV108" s="285">
        <v>1</v>
      </c>
      <c r="BW108" s="336"/>
      <c r="BX108" s="286">
        <f ca="1">IF(D18=BA123,BK56,BM56)</f>
        <v>2.9</v>
      </c>
      <c r="BY108" s="336"/>
      <c r="BZ108" s="288" t="s">
        <v>246</v>
      </c>
      <c r="CA108" s="288"/>
      <c r="CB108" s="288"/>
      <c r="CC108" s="288"/>
      <c r="CD108" s="288"/>
      <c r="CE108" s="288"/>
      <c r="CF108" s="486"/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7"/>
      <c r="CY108" s="47"/>
      <c r="CZ108" s="47"/>
      <c r="DA108" s="47"/>
      <c r="DB108" s="47"/>
      <c r="DC108" s="47"/>
      <c r="DD108" s="47"/>
      <c r="DE108" s="47"/>
      <c r="DF108" s="47"/>
      <c r="DG108" s="47"/>
      <c r="DH108" s="47"/>
      <c r="DI108" s="47"/>
      <c r="DJ108" s="47"/>
      <c r="DK108" s="47"/>
      <c r="DL108" s="47"/>
      <c r="DM108" s="47"/>
      <c r="DN108" s="47"/>
      <c r="DO108" s="47"/>
      <c r="DP108" s="47"/>
      <c r="DQ108" s="47"/>
      <c r="DR108" s="47"/>
      <c r="DS108" s="47"/>
      <c r="DT108" s="47"/>
      <c r="DU108" s="47"/>
      <c r="DV108" s="47"/>
      <c r="DW108" s="47"/>
      <c r="DX108" s="47"/>
      <c r="DY108" s="47"/>
      <c r="DZ108" s="47"/>
      <c r="EA108" s="47"/>
      <c r="EB108" s="47"/>
      <c r="EC108" s="47"/>
      <c r="ED108" s="47"/>
      <c r="EE108" s="47"/>
      <c r="EF108" s="47"/>
      <c r="EG108" s="47"/>
      <c r="EH108" s="47"/>
      <c r="EI108" s="47"/>
      <c r="EJ108" s="47"/>
      <c r="EK108" s="47"/>
      <c r="EL108" s="47"/>
      <c r="EM108" s="47"/>
      <c r="EN108" s="47"/>
      <c r="EO108" s="47"/>
      <c r="EP108" s="47"/>
      <c r="EQ108" s="47"/>
      <c r="ER108" s="47"/>
      <c r="ES108" s="166" t="str">
        <f>""</f>
        <v/>
      </c>
      <c r="ET108" s="324"/>
      <c r="EU108" s="324"/>
      <c r="EV108" s="324"/>
      <c r="EW108" s="160" t="str">
        <f ca="1"/>
        <v>Steel</v>
      </c>
      <c r="EX108" s="64" t="s">
        <v>81</v>
      </c>
      <c r="EY108" s="65" t="s">
        <v>68</v>
      </c>
      <c r="EZ108" s="65"/>
      <c r="FA108" s="66"/>
      <c r="FB108" s="47"/>
    </row>
    <row r="109" spans="1:158" s="39" customFormat="1" ht="15.75" hidden="1" customHeight="1" thickBot="1" x14ac:dyDescent="0.3">
      <c r="A109" s="109"/>
      <c r="B109" s="109"/>
      <c r="C109" s="47"/>
      <c r="D109" s="47"/>
      <c r="E109" s="47"/>
      <c r="F109" s="47"/>
      <c r="G109" s="47"/>
      <c r="H109" s="338"/>
      <c r="I109" s="338"/>
      <c r="J109" s="338"/>
      <c r="K109" s="338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90" t="str">
        <f ca="1"/>
        <v>CRS 20</v>
      </c>
      <c r="BJ109" s="90"/>
      <c r="BK109" s="90"/>
      <c r="BL109" s="90"/>
      <c r="BM109" s="91"/>
      <c r="BN109" s="91"/>
      <c r="BO109" s="91"/>
      <c r="BP109" s="91"/>
      <c r="BQ109" s="91"/>
      <c r="BR109" s="47"/>
      <c r="BS109" s="47"/>
      <c r="BT109" s="47"/>
      <c r="BU109" s="47"/>
      <c r="BV109" s="384">
        <v>2</v>
      </c>
      <c r="BW109" s="385"/>
      <c r="BX109" s="331">
        <f ca="1">IF(D16=BA116,BK56,BM56)</f>
        <v>2.9</v>
      </c>
      <c r="BY109" s="385"/>
      <c r="BZ109" s="496" t="s">
        <v>239</v>
      </c>
      <c r="CA109" s="496"/>
      <c r="CB109" s="496"/>
      <c r="CC109" s="496"/>
      <c r="CD109" s="496"/>
      <c r="CE109" s="496"/>
      <c r="CF109" s="49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47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47"/>
      <c r="DX109" s="47"/>
      <c r="DY109" s="47"/>
      <c r="DZ109" s="47"/>
      <c r="EA109" s="47"/>
      <c r="EB109" s="47"/>
      <c r="EC109" s="47"/>
      <c r="ED109" s="47"/>
      <c r="EE109" s="47"/>
      <c r="EF109" s="47"/>
      <c r="EG109" s="47"/>
      <c r="EH109" s="47"/>
      <c r="EI109" s="47"/>
      <c r="EJ109" s="47"/>
      <c r="EK109" s="47"/>
      <c r="EL109" s="47"/>
      <c r="EM109" s="47"/>
      <c r="EN109" s="47"/>
      <c r="EO109" s="47"/>
      <c r="EP109" s="47"/>
      <c r="EQ109" s="47"/>
      <c r="ER109" s="47"/>
      <c r="ES109" s="166" t="str">
        <f>""</f>
        <v/>
      </c>
      <c r="ET109" s="324"/>
      <c r="EU109" s="324"/>
      <c r="EV109" s="324"/>
      <c r="EW109" s="161" t="str">
        <f ca="1"/>
        <v>Plastic</v>
      </c>
      <c r="EX109" s="61" t="s">
        <v>82</v>
      </c>
      <c r="EY109" s="62" t="s">
        <v>69</v>
      </c>
      <c r="EZ109" s="62"/>
      <c r="FA109" s="63"/>
      <c r="FB109" s="47"/>
    </row>
    <row r="110" spans="1:158" s="39" customFormat="1" ht="15.75" hidden="1" thickBot="1" x14ac:dyDescent="0.3">
      <c r="A110" s="109"/>
      <c r="B110" s="109"/>
      <c r="C110" s="261" t="s">
        <v>123</v>
      </c>
      <c r="D110" s="262"/>
      <c r="E110" s="262"/>
      <c r="F110" s="262"/>
      <c r="G110" s="50">
        <f>IF(CN66=0,1,0)</f>
        <v>1</v>
      </c>
      <c r="H110" s="339"/>
      <c r="I110" s="339"/>
      <c r="J110" s="339"/>
      <c r="K110" s="339"/>
      <c r="L110" s="47"/>
      <c r="M110" s="47"/>
      <c r="N110" s="47"/>
      <c r="O110" s="47"/>
      <c r="P110" s="47"/>
      <c r="Q110" s="47"/>
      <c r="R110" s="47"/>
      <c r="S110" s="47"/>
      <c r="T110" s="47"/>
      <c r="U110" s="176"/>
      <c r="V110" s="263" t="s">
        <v>16</v>
      </c>
      <c r="W110" s="263"/>
      <c r="X110" s="263"/>
      <c r="Y110" s="263"/>
      <c r="Z110" s="263"/>
      <c r="AA110" s="177"/>
      <c r="AB110" s="264" t="s">
        <v>17</v>
      </c>
      <c r="AC110" s="265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 t="str">
        <f ca="1"/>
        <v>CRS 28</v>
      </c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/>
      <c r="CW110" s="47"/>
      <c r="CX110" s="47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47"/>
      <c r="DX110" s="47"/>
      <c r="DY110" s="47"/>
      <c r="DZ110" s="47"/>
      <c r="EA110" s="47"/>
      <c r="EB110" s="47"/>
      <c r="EC110" s="47"/>
      <c r="ED110" s="47"/>
      <c r="EE110" s="47"/>
      <c r="EF110" s="47"/>
      <c r="EG110" s="47"/>
      <c r="EH110" s="47"/>
      <c r="EI110" s="47"/>
      <c r="EJ110" s="47"/>
      <c r="EK110" s="47"/>
      <c r="EL110" s="47"/>
      <c r="EM110" s="47"/>
      <c r="EN110" s="47"/>
      <c r="EO110" s="47"/>
      <c r="EP110" s="47"/>
      <c r="EQ110" s="47"/>
      <c r="ER110" s="47"/>
      <c r="ES110" s="166" t="str">
        <f>""</f>
        <v/>
      </c>
      <c r="ET110" s="324" t="s">
        <v>153</v>
      </c>
      <c r="EU110" s="324"/>
      <c r="EV110" s="324"/>
      <c r="EW110" s="160" t="str">
        <f ca="1"/>
        <v>Motor side</v>
      </c>
      <c r="EX110" s="64" t="s">
        <v>337</v>
      </c>
      <c r="EY110" s="65" t="s">
        <v>154</v>
      </c>
      <c r="EZ110" s="65"/>
      <c r="FA110" s="66"/>
      <c r="FB110" s="47"/>
    </row>
    <row r="111" spans="1:158" s="39" customFormat="1" ht="15.75" hidden="1" thickBot="1" x14ac:dyDescent="0.3">
      <c r="A111" s="109"/>
      <c r="B111" s="109"/>
      <c r="C111" s="325" t="s">
        <v>93</v>
      </c>
      <c r="D111" s="326"/>
      <c r="E111" s="326"/>
      <c r="F111" s="326"/>
      <c r="G111" s="326"/>
      <c r="H111" s="178">
        <f ca="1">IF(SUM(H112:H139)&gt;0,1,0)</f>
        <v>0</v>
      </c>
      <c r="I111" s="178">
        <f>SUM(I112:I139)</f>
        <v>0</v>
      </c>
      <c r="J111" s="178">
        <f>SUM(J112:J139)</f>
        <v>6</v>
      </c>
      <c r="K111" s="178">
        <f>SUM(K112:K139)</f>
        <v>0</v>
      </c>
      <c r="L111" s="109"/>
      <c r="M111" s="109"/>
      <c r="N111" s="109"/>
      <c r="O111" s="109"/>
      <c r="P111" s="109"/>
      <c r="Q111" s="109"/>
      <c r="R111" s="47"/>
      <c r="S111" s="47"/>
      <c r="T111" s="47"/>
      <c r="U111" s="118"/>
      <c r="V111" s="78">
        <v>5.4</v>
      </c>
      <c r="W111" s="78">
        <v>6</v>
      </c>
      <c r="X111" s="78">
        <v>8</v>
      </c>
      <c r="Y111" s="78"/>
      <c r="Z111" s="78"/>
      <c r="AA111" s="79"/>
      <c r="AB111" s="118">
        <v>1.1000000000000001</v>
      </c>
      <c r="AC111" s="79"/>
      <c r="AD111" s="47"/>
      <c r="AE111" s="47"/>
      <c r="AF111" s="47"/>
      <c r="AG111" s="47"/>
      <c r="AH111" s="47"/>
      <c r="AI111" s="327" t="s">
        <v>270</v>
      </c>
      <c r="AJ111" s="328"/>
      <c r="AK111" s="328"/>
      <c r="AL111" s="329">
        <v>2.54</v>
      </c>
      <c r="AM111" s="330"/>
      <c r="AN111" s="47"/>
      <c r="AO111" s="47"/>
      <c r="AP111" s="331" t="s">
        <v>269</v>
      </c>
      <c r="AQ111" s="331"/>
      <c r="AR111" s="331"/>
      <c r="AS111" s="331"/>
      <c r="AT111" s="332" t="str">
        <f>IF(AP112="","!","")</f>
        <v/>
      </c>
      <c r="AU111" s="260" t="s">
        <v>80</v>
      </c>
      <c r="AV111" s="260"/>
      <c r="AW111" s="260"/>
      <c r="AX111" s="260"/>
      <c r="AY111" s="47"/>
      <c r="AZ111" s="290" t="s">
        <v>79</v>
      </c>
      <c r="BA111" s="260"/>
      <c r="BB111" s="260"/>
      <c r="BC111" s="260"/>
      <c r="BD111" s="47"/>
      <c r="BE111" s="47"/>
      <c r="BF111" s="47"/>
      <c r="BG111" s="47"/>
      <c r="BH111" s="47"/>
      <c r="BI111" s="47" t="str">
        <f ca="1"/>
        <v>CRS Corded</v>
      </c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7"/>
      <c r="CQ111" s="47"/>
      <c r="CR111" s="47"/>
      <c r="CS111" s="47"/>
      <c r="CT111" s="47"/>
      <c r="CU111" s="47"/>
      <c r="CV111" s="47"/>
      <c r="CW111" s="47"/>
      <c r="CX111" s="47"/>
      <c r="CY111" s="47"/>
      <c r="CZ111" s="47"/>
      <c r="DA111" s="47"/>
      <c r="DB111" s="47"/>
      <c r="DC111" s="47"/>
      <c r="DD111" s="47"/>
      <c r="DE111" s="47"/>
      <c r="DF111" s="47"/>
      <c r="DG111" s="47"/>
      <c r="DH111" s="47"/>
      <c r="DI111" s="47"/>
      <c r="DJ111" s="47"/>
      <c r="DK111" s="47"/>
      <c r="DL111" s="47"/>
      <c r="DM111" s="47"/>
      <c r="DN111" s="47"/>
      <c r="DO111" s="47"/>
      <c r="DP111" s="47"/>
      <c r="DQ111" s="47"/>
      <c r="DR111" s="47"/>
      <c r="DS111" s="47"/>
      <c r="DT111" s="47"/>
      <c r="DU111" s="47"/>
      <c r="DV111" s="47"/>
      <c r="DW111" s="47"/>
      <c r="DX111" s="47"/>
      <c r="DY111" s="47"/>
      <c r="DZ111" s="47"/>
      <c r="EA111" s="47"/>
      <c r="EB111" s="47"/>
      <c r="EC111" s="47"/>
      <c r="ED111" s="47"/>
      <c r="EE111" s="47"/>
      <c r="EF111" s="47"/>
      <c r="EG111" s="47"/>
      <c r="EH111" s="47"/>
      <c r="EI111" s="47"/>
      <c r="EJ111" s="47"/>
      <c r="EK111" s="47"/>
      <c r="EL111" s="47"/>
      <c r="EM111" s="47"/>
      <c r="EN111" s="47"/>
      <c r="EO111" s="47"/>
      <c r="EP111" s="47"/>
      <c r="EQ111" s="47"/>
      <c r="ER111" s="47"/>
      <c r="ES111" s="166" t="str">
        <f>""</f>
        <v/>
      </c>
      <c r="ET111" s="324"/>
      <c r="EU111" s="324"/>
      <c r="EV111" s="324"/>
      <c r="EW111" s="158" t="str">
        <f ca="1"/>
        <v>Return side</v>
      </c>
      <c r="EX111" s="54" t="s">
        <v>338</v>
      </c>
      <c r="EY111" s="55" t="s">
        <v>155</v>
      </c>
      <c r="EZ111" s="55"/>
      <c r="FA111" s="56"/>
      <c r="FB111" s="47"/>
    </row>
    <row r="112" spans="1:158" s="39" customFormat="1" hidden="1" x14ac:dyDescent="0.25">
      <c r="A112" s="109"/>
      <c r="B112" s="109"/>
      <c r="C112" s="327" t="s">
        <v>84</v>
      </c>
      <c r="D112" s="328"/>
      <c r="E112" s="328"/>
      <c r="F112" s="328"/>
      <c r="G112" s="328"/>
      <c r="H112" s="179">
        <f>IF(D8="",1,0)</f>
        <v>0</v>
      </c>
      <c r="I112" s="180"/>
      <c r="J112" s="181"/>
      <c r="K112" s="182"/>
      <c r="L112" s="109"/>
      <c r="M112" s="109"/>
      <c r="N112" s="109"/>
      <c r="O112" s="109"/>
      <c r="P112" s="109"/>
      <c r="Q112" s="109"/>
      <c r="R112" s="47"/>
      <c r="S112" s="47"/>
      <c r="T112" s="47"/>
      <c r="U112" s="183">
        <v>8</v>
      </c>
      <c r="V112" s="47">
        <v>4.9000000000000004</v>
      </c>
      <c r="W112" s="47">
        <v>4.5</v>
      </c>
      <c r="X112" s="109">
        <v>0</v>
      </c>
      <c r="Y112" s="55">
        <f>IF( D14 = $BA$112, IF( $E$27 = U112, V112, 0 ), 0 )</f>
        <v>0</v>
      </c>
      <c r="Z112" s="47">
        <f t="shared" ref="Z112:Z127" si="5">IF( $E$17 = $BA$113, IF( $E$27 = U112, W112, 0 ), 0 )</f>
        <v>0</v>
      </c>
      <c r="AA112" s="47">
        <f t="shared" ref="AA112:AA127" si="6">IF( $E$17 = $BA$114, IF( $E$27 = U112, X112, 0 ), 0 )</f>
        <v>0</v>
      </c>
      <c r="AB112" s="54">
        <v>7.9</v>
      </c>
      <c r="AC112" s="56">
        <f t="shared" ref="AC112:AC127" si="7">IF($E$27=U112,AB112,0)</f>
        <v>0</v>
      </c>
      <c r="AD112" s="47"/>
      <c r="AE112" s="47"/>
      <c r="AF112" s="47"/>
      <c r="AG112" s="47"/>
      <c r="AH112" s="47"/>
      <c r="AI112" s="294" t="s">
        <v>261</v>
      </c>
      <c r="AJ112" s="295"/>
      <c r="AK112" s="295"/>
      <c r="AL112" s="295">
        <f>D10*AL111</f>
        <v>254</v>
      </c>
      <c r="AM112" s="296"/>
      <c r="AN112" s="110" t="s">
        <v>188</v>
      </c>
      <c r="AO112" s="47"/>
      <c r="AP112" s="333" t="s">
        <v>188</v>
      </c>
      <c r="AQ112" s="333"/>
      <c r="AR112" s="333"/>
      <c r="AS112" s="334"/>
      <c r="AT112" s="332"/>
      <c r="AU112" s="335">
        <v>1</v>
      </c>
      <c r="AV112" s="295" t="str">
        <f ca="1">EW169</f>
        <v>M</v>
      </c>
      <c r="AW112" s="295"/>
      <c r="AX112" s="296"/>
      <c r="AY112" s="47"/>
      <c r="AZ112" s="103">
        <v>8</v>
      </c>
      <c r="BA112" s="294" t="str">
        <f>IF($AP$112=$BA$117,AI119,AL119)</f>
        <v>5,4 cm (100%)</v>
      </c>
      <c r="BB112" s="295"/>
      <c r="BC112" s="296"/>
      <c r="BD112" s="47"/>
      <c r="BE112" s="47"/>
      <c r="BF112" s="47"/>
      <c r="BG112" s="47"/>
      <c r="BH112" s="47"/>
      <c r="BI112" s="47" t="str">
        <f ca="1"/>
        <v>CRS Rectangular 45</v>
      </c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  <c r="CF112" s="47"/>
      <c r="CG112" s="47"/>
      <c r="CH112" s="47"/>
      <c r="CI112" s="47"/>
      <c r="CJ112" s="47"/>
      <c r="CK112" s="47"/>
      <c r="CL112" s="47"/>
      <c r="CM112" s="47"/>
      <c r="CN112" s="47"/>
      <c r="CO112" s="47"/>
      <c r="CP112" s="47"/>
      <c r="CQ112" s="47"/>
      <c r="CR112" s="47"/>
      <c r="CS112" s="47"/>
      <c r="CT112" s="47"/>
      <c r="CU112" s="47"/>
      <c r="CV112" s="47"/>
      <c r="CW112" s="47"/>
      <c r="CX112" s="47"/>
      <c r="CY112" s="47"/>
      <c r="CZ112" s="47"/>
      <c r="DA112" s="47"/>
      <c r="DB112" s="47"/>
      <c r="DC112" s="47"/>
      <c r="DD112" s="47"/>
      <c r="DE112" s="47"/>
      <c r="DF112" s="47"/>
      <c r="DG112" s="47"/>
      <c r="DH112" s="47"/>
      <c r="DI112" s="47"/>
      <c r="DJ112" s="47"/>
      <c r="DK112" s="47"/>
      <c r="DL112" s="47"/>
      <c r="DM112" s="47"/>
      <c r="DN112" s="47"/>
      <c r="DO112" s="47"/>
      <c r="DP112" s="47"/>
      <c r="DQ112" s="47"/>
      <c r="DR112" s="47"/>
      <c r="DS112" s="47"/>
      <c r="DT112" s="47"/>
      <c r="DU112" s="47"/>
      <c r="DV112" s="47"/>
      <c r="DW112" s="47"/>
      <c r="DX112" s="47"/>
      <c r="DY112" s="47"/>
      <c r="DZ112" s="47"/>
      <c r="EA112" s="47"/>
      <c r="EB112" s="47"/>
      <c r="EC112" s="47"/>
      <c r="ED112" s="47"/>
      <c r="EE112" s="47"/>
      <c r="EF112" s="47"/>
      <c r="EG112" s="47"/>
      <c r="EH112" s="47"/>
      <c r="EI112" s="47"/>
      <c r="EJ112" s="47"/>
      <c r="EK112" s="109"/>
      <c r="EL112" s="47"/>
      <c r="EM112" s="47"/>
      <c r="EN112" s="47"/>
      <c r="EO112" s="47"/>
      <c r="EP112" s="47"/>
      <c r="EQ112" s="47"/>
      <c r="ER112" s="47"/>
      <c r="ES112" s="166" t="str">
        <f>""</f>
        <v/>
      </c>
      <c r="ET112" s="324"/>
      <c r="EU112" s="324"/>
      <c r="EV112" s="324"/>
      <c r="EW112" s="158" t="str">
        <f ca="1"/>
        <v>Left side</v>
      </c>
      <c r="EX112" s="54" t="s">
        <v>339</v>
      </c>
      <c r="EY112" s="55" t="s">
        <v>156</v>
      </c>
      <c r="EZ112" s="55"/>
      <c r="FA112" s="56"/>
      <c r="FB112" s="47"/>
    </row>
    <row r="113" spans="1:158" s="39" customFormat="1" hidden="1" x14ac:dyDescent="0.25">
      <c r="A113" s="47"/>
      <c r="B113" s="47"/>
      <c r="C113" s="259" t="s">
        <v>96</v>
      </c>
      <c r="D113" s="260"/>
      <c r="E113" s="260"/>
      <c r="F113" s="260"/>
      <c r="G113" s="260"/>
      <c r="H113" s="55">
        <f>IF(D10="",1,0)</f>
        <v>0</v>
      </c>
      <c r="I113" s="184"/>
      <c r="J113" s="184"/>
      <c r="K113" s="185"/>
      <c r="L113" s="47"/>
      <c r="M113" s="47"/>
      <c r="N113" s="47"/>
      <c r="O113" s="47"/>
      <c r="P113" s="47"/>
      <c r="Q113" s="47"/>
      <c r="R113" s="47"/>
      <c r="S113" s="47"/>
      <c r="T113" s="47"/>
      <c r="U113" s="183">
        <v>9</v>
      </c>
      <c r="V113" s="47">
        <v>6.25</v>
      </c>
      <c r="W113" s="47">
        <v>5.56</v>
      </c>
      <c r="X113" s="47">
        <v>3.53</v>
      </c>
      <c r="Y113" s="55">
        <f t="shared" ref="Y113:Y127" si="8">IF( $E$17 = $BA$112, IF( $E$27 = U113, V113, 0 ), 0 )</f>
        <v>0</v>
      </c>
      <c r="Z113" s="47">
        <f t="shared" si="5"/>
        <v>0</v>
      </c>
      <c r="AA113" s="47">
        <f t="shared" si="6"/>
        <v>0</v>
      </c>
      <c r="AB113" s="54">
        <v>8.91</v>
      </c>
      <c r="AC113" s="56">
        <f t="shared" si="7"/>
        <v>0</v>
      </c>
      <c r="AD113" s="47"/>
      <c r="AE113" s="47"/>
      <c r="AF113" s="47"/>
      <c r="AG113" s="47"/>
      <c r="AH113" s="47"/>
      <c r="AI113" s="259" t="s">
        <v>271</v>
      </c>
      <c r="AJ113" s="260"/>
      <c r="AK113" s="260"/>
      <c r="AL113" s="286">
        <f>IF($AQ$114=BE117,0,IF($AQ$114=BE118,0.125*$AL$111,IF($AQ$114=BE119,0.25*$AL$111,IF($AQ$114=BE120,0.375*$AL$111,IF($AQ$114=BE121,0.5*$AL$111,IF($AQ$114=BE122,0.625*$AL$111,IF($HF13105,0.75*$AL$111,IF($AQ$114=BE124,0.875*$AL$111,0))))))))</f>
        <v>0</v>
      </c>
      <c r="AM113" s="336"/>
      <c r="AN113" s="47" t="s">
        <v>188</v>
      </c>
      <c r="AO113" s="47"/>
      <c r="AP113" s="109"/>
      <c r="AQ113" s="47"/>
      <c r="AR113" s="47"/>
      <c r="AS113" s="47"/>
      <c r="AT113" s="47"/>
      <c r="AU113" s="313"/>
      <c r="AV113" s="305" t="str">
        <f t="shared" ref="AV113:AV117" ca="1" si="9">EW170</f>
        <v>R</v>
      </c>
      <c r="AW113" s="305"/>
      <c r="AX113" s="306"/>
      <c r="AY113" s="47"/>
      <c r="AZ113" s="111">
        <v>9</v>
      </c>
      <c r="BA113" s="304" t="str">
        <f>IF($AP$112=$BA$117,AI120,AL120)</f>
        <v>6 cm (80%)</v>
      </c>
      <c r="BB113" s="305"/>
      <c r="BC113" s="306"/>
      <c r="BD113" s="47"/>
      <c r="BE113" s="47"/>
      <c r="BF113" s="47"/>
      <c r="BG113" s="47"/>
      <c r="BH113" s="47"/>
      <c r="BI113" s="47" t="str">
        <f ca="1"/>
        <v>CRS Square 30</v>
      </c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47"/>
      <c r="CY113" s="47"/>
      <c r="CZ113" s="47"/>
      <c r="DA113" s="47"/>
      <c r="DB113" s="47"/>
      <c r="DC113" s="47"/>
      <c r="DD113" s="47"/>
      <c r="DE113" s="47"/>
      <c r="DF113" s="47"/>
      <c r="DG113" s="47"/>
      <c r="DH113" s="47"/>
      <c r="DI113" s="47"/>
      <c r="DJ113" s="47"/>
      <c r="DK113" s="47"/>
      <c r="DL113" s="47"/>
      <c r="DM113" s="47"/>
      <c r="DN113" s="47"/>
      <c r="DO113" s="47"/>
      <c r="DP113" s="47"/>
      <c r="DQ113" s="47"/>
      <c r="DR113" s="47"/>
      <c r="DS113" s="47"/>
      <c r="DT113" s="47"/>
      <c r="DU113" s="47"/>
      <c r="DV113" s="47"/>
      <c r="DW113" s="47"/>
      <c r="DX113" s="47"/>
      <c r="DY113" s="47"/>
      <c r="DZ113" s="47"/>
      <c r="EA113" s="47"/>
      <c r="EB113" s="47"/>
      <c r="EC113" s="47"/>
      <c r="ED113" s="47"/>
      <c r="EE113" s="47"/>
      <c r="EF113" s="47"/>
      <c r="EG113" s="47"/>
      <c r="EH113" s="47"/>
      <c r="EI113" s="47"/>
      <c r="EJ113" s="47"/>
      <c r="EK113" s="109"/>
      <c r="EL113" s="47"/>
      <c r="EM113" s="47"/>
      <c r="EN113" s="47"/>
      <c r="EO113" s="47"/>
      <c r="EP113" s="47"/>
      <c r="EQ113" s="47"/>
      <c r="ER113" s="47"/>
      <c r="ES113" s="166" t="str">
        <f>""</f>
        <v/>
      </c>
      <c r="ET113" s="324"/>
      <c r="EU113" s="324"/>
      <c r="EV113" s="324"/>
      <c r="EW113" s="158" t="str">
        <f ca="1"/>
        <v>Right side</v>
      </c>
      <c r="EX113" s="54" t="s">
        <v>340</v>
      </c>
      <c r="EY113" s="55" t="s">
        <v>157</v>
      </c>
      <c r="EZ113" s="55"/>
      <c r="FA113" s="56"/>
      <c r="FB113" s="47"/>
    </row>
    <row r="114" spans="1:158" s="39" customFormat="1" ht="15.75" hidden="1" thickBot="1" x14ac:dyDescent="0.3">
      <c r="A114" s="91"/>
      <c r="B114" s="91"/>
      <c r="C114" s="259" t="s">
        <v>97</v>
      </c>
      <c r="D114" s="260"/>
      <c r="E114" s="260"/>
      <c r="F114" s="260"/>
      <c r="G114" s="260"/>
      <c r="H114" s="55">
        <f>IF(D12="",1,0)</f>
        <v>0</v>
      </c>
      <c r="I114" s="184"/>
      <c r="J114" s="186"/>
      <c r="K114" s="187"/>
      <c r="L114" s="47"/>
      <c r="M114" s="47"/>
      <c r="N114" s="47"/>
      <c r="O114" s="47"/>
      <c r="P114" s="47"/>
      <c r="Q114" s="47"/>
      <c r="R114" s="47"/>
      <c r="S114" s="81"/>
      <c r="T114" s="47"/>
      <c r="U114" s="183">
        <v>10</v>
      </c>
      <c r="V114" s="47">
        <v>7.68</v>
      </c>
      <c r="W114" s="47">
        <v>6.94</v>
      </c>
      <c r="X114" s="47">
        <v>5.0999999999999996</v>
      </c>
      <c r="Y114" s="55">
        <f t="shared" si="8"/>
        <v>0</v>
      </c>
      <c r="Z114" s="47">
        <f t="shared" si="5"/>
        <v>0</v>
      </c>
      <c r="AA114" s="47">
        <f t="shared" si="6"/>
        <v>0</v>
      </c>
      <c r="AB114" s="54">
        <v>9.92</v>
      </c>
      <c r="AC114" s="56">
        <f t="shared" si="7"/>
        <v>0</v>
      </c>
      <c r="AD114" s="47"/>
      <c r="AE114" s="47"/>
      <c r="AF114" s="47"/>
      <c r="AG114" s="47"/>
      <c r="AH114" s="47"/>
      <c r="AI114" s="384" t="s">
        <v>272</v>
      </c>
      <c r="AJ114" s="331"/>
      <c r="AK114" s="331"/>
      <c r="AL114" s="260">
        <f>AL112+AL113</f>
        <v>254</v>
      </c>
      <c r="AM114" s="410"/>
      <c r="AN114" s="109" t="s">
        <v>188</v>
      </c>
      <c r="AO114" s="47"/>
      <c r="AP114" s="47"/>
      <c r="AQ114" s="411" t="s">
        <v>11</v>
      </c>
      <c r="AR114" s="412"/>
      <c r="AS114" s="47"/>
      <c r="AT114" s="47"/>
      <c r="AU114" s="313">
        <v>2</v>
      </c>
      <c r="AV114" s="305" t="str">
        <f t="shared" ca="1" si="9"/>
        <v>L</v>
      </c>
      <c r="AW114" s="305"/>
      <c r="AX114" s="306"/>
      <c r="AY114" s="47"/>
      <c r="AZ114" s="111">
        <v>10</v>
      </c>
      <c r="BA114" s="300" t="str">
        <f>IF($AP$112=$BA$117,AI121,AL121)</f>
        <v>8 cm (60%)</v>
      </c>
      <c r="BB114" s="292"/>
      <c r="BC114" s="293"/>
      <c r="BD114" s="47"/>
      <c r="BE114" s="47"/>
      <c r="BF114" s="47"/>
      <c r="BG114" s="47"/>
      <c r="BH114" s="47"/>
      <c r="BI114" s="47" t="str">
        <f ca="1"/>
        <v>CS</v>
      </c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7"/>
      <c r="CQ114" s="47"/>
      <c r="CR114" s="47"/>
      <c r="CS114" s="47"/>
      <c r="CT114" s="47"/>
      <c r="CU114" s="47"/>
      <c r="CV114" s="47"/>
      <c r="CW114" s="47"/>
      <c r="CX114" s="47"/>
      <c r="CY114" s="47"/>
      <c r="CZ114" s="47"/>
      <c r="DA114" s="47"/>
      <c r="DB114" s="47"/>
      <c r="DC114" s="47"/>
      <c r="DD114" s="47"/>
      <c r="DE114" s="47"/>
      <c r="DF114" s="47"/>
      <c r="DG114" s="47"/>
      <c r="DH114" s="47"/>
      <c r="DI114" s="47"/>
      <c r="DJ114" s="47"/>
      <c r="DK114" s="47"/>
      <c r="DL114" s="47"/>
      <c r="DM114" s="47"/>
      <c r="DN114" s="47"/>
      <c r="DO114" s="47"/>
      <c r="DP114" s="47"/>
      <c r="DQ114" s="47"/>
      <c r="DR114" s="47"/>
      <c r="DS114" s="47"/>
      <c r="DT114" s="47"/>
      <c r="DU114" s="47"/>
      <c r="DV114" s="47"/>
      <c r="DW114" s="47"/>
      <c r="DX114" s="47"/>
      <c r="DY114" s="47"/>
      <c r="DZ114" s="47"/>
      <c r="EA114" s="47"/>
      <c r="EB114" s="47"/>
      <c r="EC114" s="47"/>
      <c r="ED114" s="47"/>
      <c r="EE114" s="47"/>
      <c r="EF114" s="47"/>
      <c r="EG114" s="47"/>
      <c r="EH114" s="47"/>
      <c r="EI114" s="47"/>
      <c r="EJ114" s="47"/>
      <c r="EK114" s="109"/>
      <c r="EL114" s="47"/>
      <c r="EM114" s="47"/>
      <c r="EN114" s="47"/>
      <c r="EO114" s="47"/>
      <c r="EP114" s="47"/>
      <c r="EQ114" s="47"/>
      <c r="ER114" s="47"/>
      <c r="ES114" s="166" t="str">
        <f>""</f>
        <v/>
      </c>
      <c r="ET114" s="324"/>
      <c r="EU114" s="324"/>
      <c r="EV114" s="324"/>
      <c r="EW114" s="158" t="str">
        <f ca="1"/>
        <v>Control side</v>
      </c>
      <c r="EX114" s="54" t="s">
        <v>341</v>
      </c>
      <c r="EY114" s="55" t="s">
        <v>158</v>
      </c>
      <c r="EZ114" s="55"/>
      <c r="FA114" s="56"/>
      <c r="FB114" s="47"/>
    </row>
    <row r="115" spans="1:158" s="39" customFormat="1" hidden="1" x14ac:dyDescent="0.25">
      <c r="A115" s="91"/>
      <c r="B115" s="91"/>
      <c r="C115" s="259" t="s">
        <v>124</v>
      </c>
      <c r="D115" s="260"/>
      <c r="E115" s="260"/>
      <c r="F115" s="260"/>
      <c r="G115" s="260"/>
      <c r="H115" s="55">
        <f>IF($D$12=$BA$121,IF(OR(G56=8,G56=11,G56=18,G56=20),0,1),0)</f>
        <v>0</v>
      </c>
      <c r="I115" s="184"/>
      <c r="J115" s="186"/>
      <c r="K115" s="187"/>
      <c r="L115" s="47"/>
      <c r="M115" s="47"/>
      <c r="N115" s="47"/>
      <c r="O115" s="47"/>
      <c r="P115" s="47"/>
      <c r="Q115" s="47"/>
      <c r="R115" s="47"/>
      <c r="S115" s="47"/>
      <c r="T115" s="47"/>
      <c r="U115" s="183">
        <v>11</v>
      </c>
      <c r="V115" s="47">
        <v>8.9700000000000006</v>
      </c>
      <c r="W115" s="47">
        <v>8.3800000000000008</v>
      </c>
      <c r="X115" s="47">
        <v>6.3239999999999998</v>
      </c>
      <c r="Y115" s="55">
        <f t="shared" si="8"/>
        <v>0</v>
      </c>
      <c r="Z115" s="47">
        <f t="shared" si="5"/>
        <v>0</v>
      </c>
      <c r="AA115" s="47">
        <f t="shared" si="6"/>
        <v>0</v>
      </c>
      <c r="AB115" s="54">
        <v>10.93</v>
      </c>
      <c r="AC115" s="56">
        <f t="shared" si="7"/>
        <v>0</v>
      </c>
      <c r="AD115" s="47"/>
      <c r="AE115" s="47"/>
      <c r="AF115" s="47"/>
      <c r="AG115" s="47"/>
      <c r="AH115" s="47"/>
      <c r="AI115" s="314" t="s">
        <v>273</v>
      </c>
      <c r="AJ115" s="315"/>
      <c r="AK115" s="315"/>
      <c r="AL115" s="318">
        <f>IF(AP112=BA117,D10,AL114)</f>
        <v>100</v>
      </c>
      <c r="AM115" s="319"/>
      <c r="AN115" s="322" t="s">
        <v>188</v>
      </c>
      <c r="AO115" s="47"/>
      <c r="AP115" s="47"/>
      <c r="AQ115" s="413"/>
      <c r="AR115" s="414"/>
      <c r="AS115" s="47"/>
      <c r="AT115" s="47"/>
      <c r="AU115" s="313"/>
      <c r="AV115" s="305" t="str">
        <f t="shared" ca="1" si="9"/>
        <v>R</v>
      </c>
      <c r="AW115" s="305"/>
      <c r="AX115" s="306"/>
      <c r="AY115" s="47"/>
      <c r="AZ115" s="113">
        <v>11</v>
      </c>
      <c r="BA115" s="304" t="str">
        <f ca="1">EW107</f>
        <v>One-way draw</v>
      </c>
      <c r="BB115" s="305"/>
      <c r="BC115" s="306"/>
      <c r="BD115" s="47"/>
      <c r="BE115" s="47"/>
      <c r="BF115" s="47"/>
      <c r="BG115" s="47"/>
      <c r="BH115" s="47"/>
      <c r="BI115" s="47" t="str">
        <f ca="1"/>
        <v>CS Recess</v>
      </c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  <c r="CF115" s="47"/>
      <c r="CG115" s="47"/>
      <c r="CH115" s="47"/>
      <c r="CI115" s="47"/>
      <c r="CJ115" s="47"/>
      <c r="CK115" s="47"/>
      <c r="CL115" s="47"/>
      <c r="CM115" s="47"/>
      <c r="CN115" s="47"/>
      <c r="CO115" s="47"/>
      <c r="CP115" s="47"/>
      <c r="CQ115" s="47"/>
      <c r="CR115" s="47"/>
      <c r="CS115" s="47"/>
      <c r="CT115" s="47"/>
      <c r="CU115" s="47"/>
      <c r="CV115" s="47"/>
      <c r="CW115" s="47"/>
      <c r="CX115" s="47"/>
      <c r="CY115" s="47"/>
      <c r="CZ115" s="47"/>
      <c r="DA115" s="47"/>
      <c r="DB115" s="47"/>
      <c r="DC115" s="47"/>
      <c r="DD115" s="47"/>
      <c r="DE115" s="47"/>
      <c r="DF115" s="47"/>
      <c r="DG115" s="47"/>
      <c r="DH115" s="47"/>
      <c r="DI115" s="47"/>
      <c r="DJ115" s="47"/>
      <c r="DK115" s="47"/>
      <c r="DL115" s="47"/>
      <c r="DM115" s="47"/>
      <c r="DN115" s="47"/>
      <c r="DO115" s="47"/>
      <c r="DP115" s="47"/>
      <c r="DQ115" s="47"/>
      <c r="DR115" s="47"/>
      <c r="DS115" s="47"/>
      <c r="DT115" s="47"/>
      <c r="DU115" s="47"/>
      <c r="DV115" s="47"/>
      <c r="DW115" s="47"/>
      <c r="DX115" s="47"/>
      <c r="DY115" s="47"/>
      <c r="DZ115" s="47"/>
      <c r="EA115" s="47"/>
      <c r="EB115" s="47"/>
      <c r="EC115" s="47"/>
      <c r="ED115" s="47"/>
      <c r="EE115" s="47"/>
      <c r="EF115" s="47"/>
      <c r="EG115" s="47"/>
      <c r="EH115" s="47"/>
      <c r="EI115" s="47"/>
      <c r="EJ115" s="47"/>
      <c r="EK115" s="109"/>
      <c r="EL115" s="47"/>
      <c r="EM115" s="47"/>
      <c r="EN115" s="47"/>
      <c r="EO115" s="47"/>
      <c r="EP115" s="47"/>
      <c r="EQ115" s="47"/>
      <c r="ER115" s="47"/>
      <c r="ES115" s="166" t="str">
        <f>""</f>
        <v/>
      </c>
      <c r="ET115" s="324"/>
      <c r="EU115" s="324"/>
      <c r="EV115" s="324"/>
      <c r="EW115" s="161" t="str">
        <f ca="1"/>
        <v>Return side</v>
      </c>
      <c r="EX115" s="61" t="s">
        <v>338</v>
      </c>
      <c r="EY115" s="62" t="s">
        <v>155</v>
      </c>
      <c r="EZ115" s="62"/>
      <c r="FA115" s="63"/>
      <c r="FB115" s="47"/>
    </row>
    <row r="116" spans="1:158" s="39" customFormat="1" ht="15.75" hidden="1" thickBot="1" x14ac:dyDescent="0.3">
      <c r="A116" s="91"/>
      <c r="B116" s="91"/>
      <c r="C116" s="259" t="s">
        <v>98</v>
      </c>
      <c r="D116" s="260"/>
      <c r="E116" s="260"/>
      <c r="F116" s="260"/>
      <c r="G116" s="260"/>
      <c r="H116" s="55">
        <f>IF(D14="",1,0)</f>
        <v>0</v>
      </c>
      <c r="I116" s="184"/>
      <c r="J116" s="188"/>
      <c r="K116" s="189"/>
      <c r="L116" s="47"/>
      <c r="M116" s="47"/>
      <c r="N116" s="47"/>
      <c r="O116" s="47"/>
      <c r="P116" s="47"/>
      <c r="Q116" s="47"/>
      <c r="R116" s="47"/>
      <c r="S116" s="47"/>
      <c r="T116" s="47"/>
      <c r="U116" s="183">
        <v>12</v>
      </c>
      <c r="V116" s="47">
        <v>10.199999999999999</v>
      </c>
      <c r="W116" s="47">
        <v>9.69</v>
      </c>
      <c r="X116" s="47">
        <v>7.4</v>
      </c>
      <c r="Y116" s="55">
        <f t="shared" si="8"/>
        <v>0</v>
      </c>
      <c r="Z116" s="47">
        <f t="shared" si="5"/>
        <v>0</v>
      </c>
      <c r="AA116" s="47">
        <f t="shared" si="6"/>
        <v>0</v>
      </c>
      <c r="AB116" s="54">
        <v>11.93</v>
      </c>
      <c r="AC116" s="56">
        <f t="shared" si="7"/>
        <v>0</v>
      </c>
      <c r="AD116" s="47"/>
      <c r="AE116" s="47"/>
      <c r="AF116" s="47"/>
      <c r="AG116" s="47"/>
      <c r="AH116" s="47"/>
      <c r="AI116" s="316"/>
      <c r="AJ116" s="317"/>
      <c r="AK116" s="317"/>
      <c r="AL116" s="320"/>
      <c r="AM116" s="321"/>
      <c r="AN116" s="322"/>
      <c r="AO116" s="47"/>
      <c r="AP116" s="47"/>
      <c r="AQ116" s="47"/>
      <c r="AR116" s="47"/>
      <c r="AS116" s="47"/>
      <c r="AT116" s="47"/>
      <c r="AU116" s="313">
        <v>3</v>
      </c>
      <c r="AV116" s="305" t="str">
        <f t="shared" ca="1" si="9"/>
        <v>C</v>
      </c>
      <c r="AW116" s="305"/>
      <c r="AX116" s="306"/>
      <c r="AY116" s="47"/>
      <c r="AZ116" s="113">
        <v>12</v>
      </c>
      <c r="BA116" s="300" t="str">
        <f ca="1">EW106</f>
        <v>Center closing</v>
      </c>
      <c r="BB116" s="292"/>
      <c r="BC116" s="293"/>
      <c r="BD116" s="47"/>
      <c r="BE116" s="47"/>
      <c r="BF116" s="47"/>
      <c r="BG116" s="47"/>
      <c r="BH116" s="47"/>
      <c r="BI116" s="47" t="str">
        <f ca="1"/>
        <v>DS</v>
      </c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  <c r="CF116" s="47"/>
      <c r="CG116" s="47"/>
      <c r="CH116" s="47"/>
      <c r="CI116" s="47"/>
      <c r="CJ116" s="47"/>
      <c r="CK116" s="47"/>
      <c r="CL116" s="47"/>
      <c r="CM116" s="47"/>
      <c r="CN116" s="47"/>
      <c r="CO116" s="47"/>
      <c r="CP116" s="47"/>
      <c r="CQ116" s="47"/>
      <c r="CR116" s="47"/>
      <c r="CS116" s="47"/>
      <c r="CT116" s="47"/>
      <c r="CU116" s="47"/>
      <c r="CV116" s="47"/>
      <c r="CW116" s="47"/>
      <c r="CX116" s="47"/>
      <c r="CY116" s="47"/>
      <c r="CZ116" s="47"/>
      <c r="DA116" s="47"/>
      <c r="DB116" s="47"/>
      <c r="DC116" s="47"/>
      <c r="DD116" s="47"/>
      <c r="DE116" s="47"/>
      <c r="DF116" s="47"/>
      <c r="DG116" s="47"/>
      <c r="DH116" s="47"/>
      <c r="DI116" s="47"/>
      <c r="DJ116" s="47"/>
      <c r="DK116" s="47"/>
      <c r="DL116" s="47"/>
      <c r="DM116" s="47"/>
      <c r="DN116" s="47"/>
      <c r="DO116" s="47"/>
      <c r="DP116" s="47"/>
      <c r="DQ116" s="47"/>
      <c r="DR116" s="47"/>
      <c r="DS116" s="47"/>
      <c r="DT116" s="47"/>
      <c r="DU116" s="47"/>
      <c r="DV116" s="47"/>
      <c r="DW116" s="47"/>
      <c r="DX116" s="47"/>
      <c r="DY116" s="47"/>
      <c r="DZ116" s="47"/>
      <c r="EA116" s="47"/>
      <c r="EB116" s="47"/>
      <c r="EC116" s="47"/>
      <c r="ED116" s="47"/>
      <c r="EE116" s="47"/>
      <c r="EF116" s="47"/>
      <c r="EG116" s="47"/>
      <c r="EH116" s="47"/>
      <c r="EI116" s="47"/>
      <c r="EJ116" s="47"/>
      <c r="EK116" s="47"/>
      <c r="EL116" s="47"/>
      <c r="EM116" s="47"/>
      <c r="EN116" s="47"/>
      <c r="EO116" s="47"/>
      <c r="EP116" s="47"/>
      <c r="EQ116" s="47"/>
      <c r="ER116" s="47"/>
      <c r="ES116" s="166" t="str">
        <f>""</f>
        <v/>
      </c>
      <c r="ET116" s="286" t="s">
        <v>159</v>
      </c>
      <c r="EU116" s="286"/>
      <c r="EV116" s="286"/>
      <c r="EW116" s="159" t="str">
        <f ca="1"/>
        <v>Language:</v>
      </c>
      <c r="EX116" s="69" t="s">
        <v>126</v>
      </c>
      <c r="EY116" s="70" t="s">
        <v>160</v>
      </c>
      <c r="EZ116" s="70"/>
      <c r="FA116" s="71"/>
      <c r="FB116" s="47"/>
    </row>
    <row r="117" spans="1:158" s="39" customFormat="1" ht="15.75" hidden="1" thickBot="1" x14ac:dyDescent="0.3">
      <c r="A117" s="109"/>
      <c r="B117" s="47"/>
      <c r="C117" s="259" t="s">
        <v>99</v>
      </c>
      <c r="D117" s="260"/>
      <c r="E117" s="260"/>
      <c r="F117" s="260"/>
      <c r="G117" s="260"/>
      <c r="H117" s="55">
        <f>IF(D16="",1,0)</f>
        <v>0</v>
      </c>
      <c r="I117" s="184"/>
      <c r="J117" s="188"/>
      <c r="K117" s="189"/>
      <c r="L117" s="47"/>
      <c r="M117" s="47"/>
      <c r="N117" s="47"/>
      <c r="O117" s="47"/>
      <c r="P117" s="47"/>
      <c r="Q117" s="47"/>
      <c r="R117" s="47"/>
      <c r="S117" s="47"/>
      <c r="T117" s="47"/>
      <c r="U117" s="183">
        <v>13</v>
      </c>
      <c r="V117" s="91">
        <v>11.36</v>
      </c>
      <c r="W117" s="91">
        <v>10.9</v>
      </c>
      <c r="X117" s="91">
        <v>8.73</v>
      </c>
      <c r="Y117" s="55">
        <f t="shared" si="8"/>
        <v>0</v>
      </c>
      <c r="Z117" s="47">
        <f t="shared" si="5"/>
        <v>0</v>
      </c>
      <c r="AA117" s="47">
        <f t="shared" si="6"/>
        <v>0</v>
      </c>
      <c r="AB117" s="117">
        <v>12.94</v>
      </c>
      <c r="AC117" s="56">
        <f t="shared" si="7"/>
        <v>0</v>
      </c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323"/>
      <c r="AV117" s="292" t="str">
        <f t="shared" ca="1" si="9"/>
        <v>R</v>
      </c>
      <c r="AW117" s="292"/>
      <c r="AX117" s="293"/>
      <c r="AY117" s="47"/>
      <c r="AZ117" s="113">
        <v>13</v>
      </c>
      <c r="BA117" s="294" t="s">
        <v>188</v>
      </c>
      <c r="BB117" s="295"/>
      <c r="BC117" s="296"/>
      <c r="BD117" s="47"/>
      <c r="BE117" s="104" t="s">
        <v>11</v>
      </c>
      <c r="BF117" s="47"/>
      <c r="BG117" s="47"/>
      <c r="BH117" s="47"/>
      <c r="BI117" s="47" t="str">
        <f ca="1"/>
        <v>DS-XL</v>
      </c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  <c r="CF117" s="47"/>
      <c r="CG117" s="47"/>
      <c r="CH117" s="47"/>
      <c r="CI117" s="47"/>
      <c r="CJ117" s="47"/>
      <c r="CK117" s="47"/>
      <c r="CL117" s="47"/>
      <c r="CM117" s="47"/>
      <c r="CN117" s="47"/>
      <c r="CO117" s="47"/>
      <c r="CP117" s="47"/>
      <c r="CQ117" s="47"/>
      <c r="CR117" s="47"/>
      <c r="CS117" s="47"/>
      <c r="CT117" s="47"/>
      <c r="CU117" s="47"/>
      <c r="CV117" s="47"/>
      <c r="CW117" s="47"/>
      <c r="CX117" s="47"/>
      <c r="CY117" s="47"/>
      <c r="CZ117" s="47"/>
      <c r="DA117" s="47"/>
      <c r="DB117" s="47"/>
      <c r="DC117" s="47"/>
      <c r="DD117" s="47"/>
      <c r="DE117" s="47"/>
      <c r="DF117" s="47"/>
      <c r="DG117" s="47"/>
      <c r="DH117" s="47"/>
      <c r="DI117" s="47"/>
      <c r="DJ117" s="47"/>
      <c r="DK117" s="47"/>
      <c r="DL117" s="47"/>
      <c r="DM117" s="47"/>
      <c r="DN117" s="47"/>
      <c r="DO117" s="47"/>
      <c r="DP117" s="47"/>
      <c r="DQ117" s="47"/>
      <c r="DR117" s="47"/>
      <c r="DS117" s="47"/>
      <c r="DT117" s="47"/>
      <c r="DU117" s="47"/>
      <c r="DV117" s="47"/>
      <c r="DW117" s="47"/>
      <c r="EG117" s="47"/>
      <c r="EH117" s="47"/>
      <c r="EI117" s="47"/>
      <c r="EJ117" s="47"/>
      <c r="EK117" s="47"/>
      <c r="EL117" s="47"/>
      <c r="EM117" s="47"/>
      <c r="EN117" s="47"/>
      <c r="EO117" s="47"/>
      <c r="EP117" s="47"/>
      <c r="EQ117" s="47"/>
      <c r="ER117" s="47"/>
      <c r="ES117" s="166" t="str">
        <f>""</f>
        <v/>
      </c>
      <c r="ET117" s="324" t="s">
        <v>161</v>
      </c>
      <c r="EU117" s="324"/>
      <c r="EV117" s="324"/>
      <c r="EW117" s="160" t="str">
        <f ca="1"/>
        <v>*  In combination with 'Easyflex hook fitter 9900000017'.</v>
      </c>
      <c r="EX117" s="64" t="s">
        <v>342</v>
      </c>
      <c r="EY117" s="65" t="s">
        <v>343</v>
      </c>
      <c r="EZ117" s="55"/>
      <c r="FA117" s="56"/>
      <c r="FB117" s="47"/>
    </row>
    <row r="118" spans="1:158" s="39" customFormat="1" ht="15.75" hidden="1" thickBot="1" x14ac:dyDescent="0.3">
      <c r="A118" s="109"/>
      <c r="B118" s="47"/>
      <c r="C118" s="259" t="s">
        <v>13</v>
      </c>
      <c r="D118" s="260"/>
      <c r="E118" s="260"/>
      <c r="F118" s="260"/>
      <c r="G118" s="260"/>
      <c r="H118" s="55">
        <f ca="1">IF(R56=0,0,IF(D18="",1,0))</f>
        <v>0</v>
      </c>
      <c r="I118" s="184"/>
      <c r="J118" s="184"/>
      <c r="K118" s="185"/>
      <c r="L118" s="47"/>
      <c r="M118" s="47"/>
      <c r="N118" s="47"/>
      <c r="O118" s="47"/>
      <c r="P118" s="47"/>
      <c r="Q118" s="47"/>
      <c r="R118" s="47"/>
      <c r="S118" s="47"/>
      <c r="T118" s="47"/>
      <c r="U118" s="183">
        <v>14</v>
      </c>
      <c r="V118" s="91">
        <v>12.5</v>
      </c>
      <c r="W118" s="91">
        <v>12.1</v>
      </c>
      <c r="X118" s="91">
        <v>10.24</v>
      </c>
      <c r="Y118" s="55">
        <f t="shared" si="8"/>
        <v>0</v>
      </c>
      <c r="Z118" s="47">
        <f t="shared" si="5"/>
        <v>0</v>
      </c>
      <c r="AA118" s="47">
        <f t="shared" si="6"/>
        <v>0</v>
      </c>
      <c r="AB118" s="117">
        <v>13.94</v>
      </c>
      <c r="AC118" s="56">
        <f t="shared" si="7"/>
        <v>0</v>
      </c>
      <c r="AD118" s="47"/>
      <c r="AE118" s="47"/>
      <c r="AF118" s="47"/>
      <c r="AG118" s="47"/>
      <c r="AH118" s="47"/>
      <c r="AI118" s="297" t="s">
        <v>188</v>
      </c>
      <c r="AJ118" s="298"/>
      <c r="AK118" s="299"/>
      <c r="AL118" s="297" t="s">
        <v>274</v>
      </c>
      <c r="AM118" s="298"/>
      <c r="AN118" s="299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113">
        <v>14</v>
      </c>
      <c r="BA118" s="300" t="s">
        <v>261</v>
      </c>
      <c r="BB118" s="292"/>
      <c r="BC118" s="293"/>
      <c r="BD118" s="47"/>
      <c r="BE118" s="105" t="s">
        <v>262</v>
      </c>
      <c r="BF118" s="47"/>
      <c r="BG118" s="47"/>
      <c r="BH118" s="47"/>
      <c r="BI118" s="47" t="str">
        <f ca="1"/>
        <v>DS-XL Corded</v>
      </c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  <c r="CF118" s="47"/>
      <c r="CG118" s="47"/>
      <c r="CH118" s="47"/>
      <c r="CI118" s="47"/>
      <c r="CJ118" s="47"/>
      <c r="CK118" s="47"/>
      <c r="CL118" s="47"/>
      <c r="CM118" s="47"/>
      <c r="CN118" s="47"/>
      <c r="CO118" s="47"/>
      <c r="CP118" s="47"/>
      <c r="CQ118" s="47"/>
      <c r="CR118" s="47"/>
      <c r="CS118" s="47"/>
      <c r="CT118" s="47"/>
      <c r="CU118" s="47"/>
      <c r="CV118" s="47"/>
      <c r="CW118" s="47"/>
      <c r="CX118" s="47"/>
      <c r="CY118" s="47"/>
      <c r="CZ118" s="47"/>
      <c r="DA118" s="47"/>
      <c r="DB118" s="47"/>
      <c r="DC118" s="47"/>
      <c r="DD118" s="47"/>
      <c r="DE118" s="47"/>
      <c r="DF118" s="47"/>
      <c r="DG118" s="47"/>
      <c r="DH118" s="47"/>
      <c r="DI118" s="47"/>
      <c r="DJ118" s="47"/>
      <c r="DK118" s="47"/>
      <c r="DL118" s="47"/>
      <c r="DM118" s="47"/>
      <c r="DN118" s="47"/>
      <c r="DO118" s="47"/>
      <c r="DP118" s="47"/>
      <c r="DQ118" s="47"/>
      <c r="DR118" s="47"/>
      <c r="DS118" s="47"/>
      <c r="DT118" s="47"/>
      <c r="DU118" s="47"/>
      <c r="DV118" s="47"/>
      <c r="DW118" s="47"/>
      <c r="EG118" s="47"/>
      <c r="EH118" s="47"/>
      <c r="EI118" s="47"/>
      <c r="EJ118" s="47"/>
      <c r="EK118" s="47"/>
      <c r="EL118" s="47"/>
      <c r="EM118" s="47"/>
      <c r="EN118" s="47"/>
      <c r="EO118" s="47"/>
      <c r="EP118" s="47"/>
      <c r="EQ118" s="47"/>
      <c r="ER118" s="47"/>
      <c r="ES118" s="166" t="str">
        <f>""</f>
        <v/>
      </c>
      <c r="ET118" s="324"/>
      <c r="EU118" s="324"/>
      <c r="EV118" s="324"/>
      <c r="EW118" s="158" t="str">
        <f ca="1"/>
        <v>** Includes carriers that are placed inside master carriers.</v>
      </c>
      <c r="EX118" s="54" t="s">
        <v>344</v>
      </c>
      <c r="EY118" s="55" t="s">
        <v>345</v>
      </c>
      <c r="EZ118" s="55"/>
      <c r="FA118" s="56"/>
      <c r="FB118" s="47"/>
    </row>
    <row r="119" spans="1:158" s="39" customFormat="1" ht="17.25" hidden="1" x14ac:dyDescent="0.25">
      <c r="A119" s="190"/>
      <c r="B119" s="47"/>
      <c r="C119" s="259" t="s">
        <v>100</v>
      </c>
      <c r="D119" s="260"/>
      <c r="E119" s="260"/>
      <c r="F119" s="260"/>
      <c r="G119" s="260"/>
      <c r="H119" s="73">
        <f ca="1">IF(D8=A75,IF(D20="",1,0),0)</f>
        <v>0</v>
      </c>
      <c r="I119" s="191"/>
      <c r="J119" s="184"/>
      <c r="K119" s="185"/>
      <c r="L119" s="47"/>
      <c r="M119" s="47"/>
      <c r="N119" s="47"/>
      <c r="O119" s="47"/>
      <c r="P119" s="47"/>
      <c r="Q119" s="47"/>
      <c r="R119" s="47"/>
      <c r="S119" s="47"/>
      <c r="T119" s="47"/>
      <c r="U119" s="183">
        <v>15</v>
      </c>
      <c r="V119" s="91">
        <v>13.6</v>
      </c>
      <c r="W119" s="91">
        <v>13.26</v>
      </c>
      <c r="X119" s="91">
        <v>11.62</v>
      </c>
      <c r="Y119" s="55">
        <f t="shared" si="8"/>
        <v>0</v>
      </c>
      <c r="Z119" s="47">
        <f t="shared" si="5"/>
        <v>0</v>
      </c>
      <c r="AA119" s="47">
        <f t="shared" si="6"/>
        <v>0</v>
      </c>
      <c r="AB119" s="117">
        <v>14.95</v>
      </c>
      <c r="AC119" s="56">
        <f t="shared" si="7"/>
        <v>0</v>
      </c>
      <c r="AD119" s="47"/>
      <c r="AE119" s="47"/>
      <c r="AF119" s="47"/>
      <c r="AG119" s="47"/>
      <c r="AH119" s="47"/>
      <c r="AI119" s="294" t="s">
        <v>5</v>
      </c>
      <c r="AJ119" s="295"/>
      <c r="AK119" s="296"/>
      <c r="AL119" s="301" t="s">
        <v>275</v>
      </c>
      <c r="AM119" s="302"/>
      <c r="AN119" s="303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111">
        <v>15</v>
      </c>
      <c r="BA119" s="114" t="s">
        <v>0</v>
      </c>
      <c r="BB119" s="115"/>
      <c r="BC119" s="116"/>
      <c r="BD119" s="47"/>
      <c r="BE119" s="106" t="s">
        <v>263</v>
      </c>
      <c r="BF119" s="47"/>
      <c r="BG119" s="47"/>
      <c r="BH119" s="47"/>
      <c r="BI119" s="47" t="str">
        <f ca="1"/>
        <v>DS-XL LED</v>
      </c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  <c r="CF119" s="47"/>
      <c r="CG119" s="47"/>
      <c r="CH119" s="47"/>
      <c r="CI119" s="47"/>
      <c r="CJ119" s="47"/>
      <c r="CK119" s="47"/>
      <c r="CL119" s="47"/>
      <c r="CM119" s="47"/>
      <c r="CN119" s="47"/>
      <c r="CO119" s="47"/>
      <c r="CP119" s="47"/>
      <c r="CQ119" s="47"/>
      <c r="CR119" s="47"/>
      <c r="CS119" s="47"/>
      <c r="CT119" s="47"/>
      <c r="CU119" s="47"/>
      <c r="CV119" s="47"/>
      <c r="CW119" s="47"/>
      <c r="CX119" s="47"/>
      <c r="CY119" s="47"/>
      <c r="CZ119" s="47"/>
      <c r="DA119" s="47"/>
      <c r="DB119" s="47"/>
      <c r="DC119" s="47"/>
      <c r="DD119" s="47"/>
      <c r="DE119" s="47"/>
      <c r="DF119" s="47"/>
      <c r="DG119" s="47"/>
      <c r="DH119" s="47"/>
      <c r="DI119" s="47"/>
      <c r="DJ119" s="47"/>
      <c r="DK119" s="47"/>
      <c r="DL119" s="47"/>
      <c r="DM119" s="47"/>
      <c r="DN119" s="47"/>
      <c r="DO119" s="47"/>
      <c r="DP119" s="47"/>
      <c r="DQ119" s="47"/>
      <c r="DR119" s="47"/>
      <c r="DS119" s="47"/>
      <c r="DT119" s="47"/>
      <c r="DU119" s="47"/>
      <c r="DV119" s="47"/>
      <c r="DW119" s="47"/>
      <c r="EG119" s="47"/>
      <c r="EH119" s="47"/>
      <c r="EI119" s="47"/>
      <c r="EJ119" s="47"/>
      <c r="EK119" s="47"/>
      <c r="EL119" s="47"/>
      <c r="EM119" s="47"/>
      <c r="EN119" s="47"/>
      <c r="EO119" s="47"/>
      <c r="EP119" s="47"/>
      <c r="EQ119" s="47"/>
      <c r="ER119" s="47"/>
      <c r="ES119" s="166" t="str">
        <f>""</f>
        <v/>
      </c>
      <c r="ET119" s="324"/>
      <c r="EU119" s="324"/>
      <c r="EV119" s="324"/>
      <c r="EW119" s="158" t="str">
        <f ca="1"/>
        <v>*** Always measured from the left side, only for hand operated curtains.</v>
      </c>
      <c r="EX119" s="54" t="s">
        <v>346</v>
      </c>
      <c r="EY119" s="55" t="s">
        <v>347</v>
      </c>
      <c r="EZ119" s="55"/>
      <c r="FA119" s="56"/>
      <c r="FB119" s="47"/>
    </row>
    <row r="120" spans="1:158" s="39" customFormat="1" hidden="1" x14ac:dyDescent="0.25">
      <c r="A120" s="91"/>
      <c r="B120" s="91"/>
      <c r="C120" s="259" t="s">
        <v>101</v>
      </c>
      <c r="D120" s="260"/>
      <c r="E120" s="260"/>
      <c r="F120" s="260"/>
      <c r="G120" s="260"/>
      <c r="H120" s="192"/>
      <c r="I120" s="109" t="s">
        <v>11</v>
      </c>
      <c r="J120" s="184"/>
      <c r="K120" s="185"/>
      <c r="L120" s="91"/>
      <c r="M120" s="91"/>
      <c r="N120" s="91"/>
      <c r="O120" s="91"/>
      <c r="P120" s="91"/>
      <c r="Q120" s="47"/>
      <c r="R120" s="47"/>
      <c r="S120" s="47"/>
      <c r="T120" s="47"/>
      <c r="U120" s="183">
        <v>16</v>
      </c>
      <c r="V120" s="91">
        <v>14.7</v>
      </c>
      <c r="W120" s="91">
        <v>14.39</v>
      </c>
      <c r="X120" s="91">
        <v>12.9</v>
      </c>
      <c r="Y120" s="55">
        <f t="shared" si="8"/>
        <v>0</v>
      </c>
      <c r="Z120" s="47">
        <f t="shared" si="5"/>
        <v>0</v>
      </c>
      <c r="AA120" s="47">
        <f t="shared" si="6"/>
        <v>0</v>
      </c>
      <c r="AB120" s="117">
        <v>15.95</v>
      </c>
      <c r="AC120" s="56">
        <f>IF($E$27=U120,AB120,0)</f>
        <v>0</v>
      </c>
      <c r="AD120" s="47"/>
      <c r="AE120" s="47"/>
      <c r="AF120" s="47"/>
      <c r="AG120" s="47"/>
      <c r="AH120" s="47"/>
      <c r="AI120" s="304" t="s">
        <v>6</v>
      </c>
      <c r="AJ120" s="305"/>
      <c r="AK120" s="306"/>
      <c r="AL120" s="307" t="s">
        <v>276</v>
      </c>
      <c r="AM120" s="308"/>
      <c r="AN120" s="309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111">
        <v>16</v>
      </c>
      <c r="BA120" s="117" t="s">
        <v>4</v>
      </c>
      <c r="BB120" s="47"/>
      <c r="BC120" s="77"/>
      <c r="BD120" s="47"/>
      <c r="BE120" s="105" t="s">
        <v>264</v>
      </c>
      <c r="BF120" s="47"/>
      <c r="BG120" s="47"/>
      <c r="BH120" s="47"/>
      <c r="BI120" s="47" t="str">
        <f ca="1"/>
        <v>DS-XL LED Motorised</v>
      </c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  <c r="CF120" s="47"/>
      <c r="CG120" s="47"/>
      <c r="CH120" s="47"/>
      <c r="CI120" s="47"/>
      <c r="CJ120" s="47"/>
      <c r="CK120" s="47"/>
      <c r="CL120" s="47"/>
      <c r="CM120" s="47"/>
      <c r="CN120" s="47"/>
      <c r="CO120" s="47"/>
      <c r="CP120" s="47"/>
      <c r="CQ120" s="47"/>
      <c r="CR120" s="47"/>
      <c r="CS120" s="47"/>
      <c r="CT120" s="47"/>
      <c r="CU120" s="47"/>
      <c r="CV120" s="47"/>
      <c r="CW120" s="47"/>
      <c r="CX120" s="47"/>
      <c r="CY120" s="47"/>
      <c r="CZ120" s="47"/>
      <c r="DA120" s="47"/>
      <c r="DB120" s="47"/>
      <c r="DC120" s="47"/>
      <c r="DD120" s="47"/>
      <c r="DE120" s="47"/>
      <c r="DF120" s="47"/>
      <c r="DG120" s="47"/>
      <c r="DH120" s="47"/>
      <c r="DI120" s="47"/>
      <c r="DJ120" s="47"/>
      <c r="DK120" s="47"/>
      <c r="DL120" s="47"/>
      <c r="DM120" s="47"/>
      <c r="DN120" s="47"/>
      <c r="DO120" s="47"/>
      <c r="DP120" s="47"/>
      <c r="DQ120" s="47"/>
      <c r="DR120" s="47"/>
      <c r="DS120" s="47"/>
      <c r="DT120" s="47"/>
      <c r="DU120" s="47"/>
      <c r="DV120" s="47"/>
      <c r="DW120" s="47"/>
      <c r="EG120" s="47"/>
      <c r="EH120" s="47"/>
      <c r="EI120" s="47"/>
      <c r="EJ120" s="47"/>
      <c r="EK120" s="47"/>
      <c r="EL120" s="47"/>
      <c r="EM120" s="47"/>
      <c r="EN120" s="47"/>
      <c r="EO120" s="47"/>
      <c r="EP120" s="47"/>
      <c r="EQ120" s="47"/>
      <c r="ER120" s="47"/>
      <c r="ES120" s="166" t="str">
        <f>""</f>
        <v/>
      </c>
      <c r="ET120" s="324"/>
      <c r="EU120" s="324"/>
      <c r="EV120" s="324"/>
      <c r="EW120" s="158" t="str">
        <f ca="1"/>
        <v>- Product tolerances are calculated in the final results.</v>
      </c>
      <c r="EX120" s="72" t="s">
        <v>20</v>
      </c>
      <c r="EY120" s="73" t="s">
        <v>162</v>
      </c>
      <c r="EZ120" s="55"/>
      <c r="FA120" s="56"/>
      <c r="FB120" s="47"/>
    </row>
    <row r="121" spans="1:158" s="39" customFormat="1" ht="15.75" hidden="1" thickBot="1" x14ac:dyDescent="0.3">
      <c r="A121" s="91"/>
      <c r="B121" s="91"/>
      <c r="C121" s="259" t="s">
        <v>102</v>
      </c>
      <c r="D121" s="260"/>
      <c r="E121" s="260"/>
      <c r="F121" s="260"/>
      <c r="G121" s="260"/>
      <c r="H121" s="55">
        <f>IF(ISTEXT(D10)=TRUE,1,0)</f>
        <v>0</v>
      </c>
      <c r="I121" s="184"/>
      <c r="J121" s="184"/>
      <c r="K121" s="185"/>
      <c r="L121" s="47"/>
      <c r="M121" s="47"/>
      <c r="N121" s="47"/>
      <c r="O121" s="47"/>
      <c r="P121" s="47"/>
      <c r="Q121" s="47"/>
      <c r="R121" s="47"/>
      <c r="S121" s="47"/>
      <c r="T121" s="47"/>
      <c r="U121" s="183">
        <v>17</v>
      </c>
      <c r="V121" s="91">
        <v>15.8</v>
      </c>
      <c r="W121" s="91">
        <v>15.5</v>
      </c>
      <c r="X121" s="91">
        <v>14.16</v>
      </c>
      <c r="Y121" s="55">
        <f t="shared" si="8"/>
        <v>0</v>
      </c>
      <c r="Z121" s="47">
        <f t="shared" si="5"/>
        <v>0</v>
      </c>
      <c r="AA121" s="47">
        <f t="shared" si="6"/>
        <v>0</v>
      </c>
      <c r="AB121" s="117">
        <v>16.95</v>
      </c>
      <c r="AC121" s="56">
        <f t="shared" si="7"/>
        <v>0</v>
      </c>
      <c r="AD121" s="47"/>
      <c r="AE121" s="47"/>
      <c r="AF121" s="47"/>
      <c r="AG121" s="47"/>
      <c r="AH121" s="47"/>
      <c r="AI121" s="300" t="s">
        <v>7</v>
      </c>
      <c r="AJ121" s="292"/>
      <c r="AK121" s="293"/>
      <c r="AL121" s="310" t="s">
        <v>277</v>
      </c>
      <c r="AM121" s="311"/>
      <c r="AN121" s="312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111">
        <v>17</v>
      </c>
      <c r="BA121" s="118" t="s">
        <v>115</v>
      </c>
      <c r="BB121" s="119"/>
      <c r="BC121" s="120"/>
      <c r="BD121" s="47"/>
      <c r="BE121" s="107" t="s">
        <v>265</v>
      </c>
      <c r="BF121" s="47"/>
      <c r="BG121" s="47"/>
      <c r="BH121" s="47"/>
      <c r="BI121" s="47" t="str">
        <f ca="1"/>
        <v>DS-XL Motorised</v>
      </c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47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47"/>
      <c r="EG121" s="47"/>
      <c r="EH121" s="47"/>
      <c r="EI121" s="47"/>
      <c r="EJ121" s="47"/>
      <c r="EK121" s="47"/>
      <c r="EL121" s="47"/>
      <c r="EM121" s="47"/>
      <c r="EN121" s="47"/>
      <c r="EO121" s="47"/>
      <c r="EP121" s="47"/>
      <c r="EQ121" s="47"/>
      <c r="ER121" s="47"/>
      <c r="ES121" s="166" t="str">
        <f>""</f>
        <v/>
      </c>
      <c r="ET121" s="324"/>
      <c r="EU121" s="324"/>
      <c r="EV121" s="324"/>
      <c r="EW121" s="161" t="str">
        <f ca="1"/>
        <v>- No rights can be derived from this calculation tool.</v>
      </c>
      <c r="EX121" s="67" t="s">
        <v>14</v>
      </c>
      <c r="EY121" s="74" t="s">
        <v>163</v>
      </c>
      <c r="EZ121" s="62"/>
      <c r="FA121" s="63"/>
      <c r="FB121" s="47"/>
    </row>
    <row r="122" spans="1:158" s="39" customFormat="1" ht="15.75" hidden="1" thickBot="1" x14ac:dyDescent="0.3">
      <c r="A122" s="193"/>
      <c r="B122" s="193"/>
      <c r="C122" s="259" t="s">
        <v>103</v>
      </c>
      <c r="D122" s="260"/>
      <c r="E122" s="260"/>
      <c r="F122" s="260"/>
      <c r="G122" s="260"/>
      <c r="H122" s="46">
        <f>IF(ISTEXT(D20)=TRUE,1,0)</f>
        <v>0</v>
      </c>
      <c r="I122" s="186"/>
      <c r="J122" s="184"/>
      <c r="K122" s="185"/>
      <c r="L122" s="47"/>
      <c r="M122" s="47"/>
      <c r="N122" s="47"/>
      <c r="O122" s="47"/>
      <c r="P122" s="47"/>
      <c r="Q122" s="47"/>
      <c r="R122" s="47"/>
      <c r="S122" s="47"/>
      <c r="T122" s="47"/>
      <c r="U122" s="183">
        <v>18</v>
      </c>
      <c r="V122" s="91">
        <v>16.87</v>
      </c>
      <c r="W122" s="91">
        <v>16.600000000000001</v>
      </c>
      <c r="X122" s="91">
        <v>15.4</v>
      </c>
      <c r="Y122" s="55">
        <f t="shared" si="8"/>
        <v>0</v>
      </c>
      <c r="Z122" s="47">
        <f t="shared" si="5"/>
        <v>0</v>
      </c>
      <c r="AA122" s="47">
        <f t="shared" si="6"/>
        <v>0</v>
      </c>
      <c r="AB122" s="117">
        <v>17.95</v>
      </c>
      <c r="AC122" s="56">
        <f t="shared" si="7"/>
        <v>0</v>
      </c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113">
        <v>18</v>
      </c>
      <c r="BA122" s="54"/>
      <c r="BB122" s="47"/>
      <c r="BC122" s="77"/>
      <c r="BD122" s="47"/>
      <c r="BE122" s="107" t="s">
        <v>266</v>
      </c>
      <c r="BF122" s="47"/>
      <c r="BG122" s="47"/>
      <c r="BH122" s="47"/>
      <c r="BI122" s="47" t="str">
        <f ca="1"/>
        <v>FMS (Shuttle)</v>
      </c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  <c r="CF122" s="47"/>
      <c r="CG122" s="47"/>
      <c r="CH122" s="47"/>
      <c r="CI122" s="47"/>
      <c r="CJ122" s="47"/>
      <c r="CK122" s="47"/>
      <c r="CL122" s="47"/>
      <c r="CM122" s="47"/>
      <c r="CN122" s="47"/>
      <c r="CO122" s="47"/>
      <c r="CP122" s="47"/>
      <c r="CQ122" s="47"/>
      <c r="CR122" s="47"/>
      <c r="CS122" s="47"/>
      <c r="CT122" s="47"/>
      <c r="CU122" s="47"/>
      <c r="CV122" s="47"/>
      <c r="CW122" s="47"/>
      <c r="CX122" s="47"/>
      <c r="CY122" s="47"/>
      <c r="CZ122" s="47"/>
      <c r="DA122" s="47"/>
      <c r="DB122" s="47"/>
      <c r="DC122" s="47"/>
      <c r="DD122" s="47"/>
      <c r="DE122" s="47"/>
      <c r="DF122" s="47"/>
      <c r="DG122" s="47"/>
      <c r="DH122" s="47"/>
      <c r="DI122" s="47"/>
      <c r="DJ122" s="47"/>
      <c r="DK122" s="47"/>
      <c r="DL122" s="47"/>
      <c r="DM122" s="47"/>
      <c r="DN122" s="47"/>
      <c r="DO122" s="47"/>
      <c r="DP122" s="47"/>
      <c r="DQ122" s="47"/>
      <c r="DR122" s="47"/>
      <c r="DS122" s="47"/>
      <c r="DT122" s="47"/>
      <c r="DU122" s="47"/>
      <c r="DV122" s="47"/>
      <c r="DW122" s="47"/>
      <c r="EG122" s="47"/>
      <c r="EH122" s="47"/>
      <c r="EI122" s="47"/>
      <c r="EJ122" s="47"/>
      <c r="EK122" s="47"/>
      <c r="EL122" s="47"/>
      <c r="EM122" s="47"/>
      <c r="EN122" s="47"/>
      <c r="EO122" s="47"/>
      <c r="EP122" s="47"/>
      <c r="EQ122" s="47"/>
      <c r="ER122" s="47"/>
      <c r="ES122" s="166" t="str">
        <f>""</f>
        <v/>
      </c>
      <c r="ET122" s="324" t="s">
        <v>164</v>
      </c>
      <c r="EU122" s="324"/>
      <c r="EV122" s="516"/>
      <c r="EW122" s="158" t="str">
        <f ca="1"/>
        <v>FMS (Shuttle)</v>
      </c>
      <c r="EX122" s="194" t="s">
        <v>52</v>
      </c>
      <c r="EY122" s="194" t="s">
        <v>52</v>
      </c>
      <c r="EZ122" s="75"/>
      <c r="FA122" s="56"/>
      <c r="FB122" s="47"/>
    </row>
    <row r="123" spans="1:158" s="39" customFormat="1" hidden="1" x14ac:dyDescent="0.25">
      <c r="A123" s="193"/>
      <c r="B123" s="193"/>
      <c r="C123" s="259" t="s">
        <v>15</v>
      </c>
      <c r="D123" s="260"/>
      <c r="E123" s="260"/>
      <c r="F123" s="260"/>
      <c r="G123" s="260"/>
      <c r="H123" s="46">
        <f>IF(AL115&lt;P123,1,0)</f>
        <v>0</v>
      </c>
      <c r="I123" s="188"/>
      <c r="J123" s="184"/>
      <c r="K123" s="185"/>
      <c r="L123" s="291" t="s">
        <v>113</v>
      </c>
      <c r="M123" s="291"/>
      <c r="N123" s="291"/>
      <c r="O123" s="291"/>
      <c r="P123" s="287">
        <v>20</v>
      </c>
      <c r="Q123" s="288"/>
      <c r="R123" s="47" t="s">
        <v>188</v>
      </c>
      <c r="S123" s="47"/>
      <c r="T123" s="47"/>
      <c r="U123" s="183">
        <v>19</v>
      </c>
      <c r="V123" s="91">
        <v>17.899999999999999</v>
      </c>
      <c r="W123" s="91">
        <v>17.68</v>
      </c>
      <c r="X123" s="91">
        <v>16.5</v>
      </c>
      <c r="Y123" s="55">
        <f t="shared" si="8"/>
        <v>0</v>
      </c>
      <c r="Z123" s="47">
        <f t="shared" si="5"/>
        <v>0</v>
      </c>
      <c r="AA123" s="47">
        <f t="shared" si="6"/>
        <v>0</v>
      </c>
      <c r="AB123" s="117">
        <v>18.96</v>
      </c>
      <c r="AC123" s="56">
        <f t="shared" si="7"/>
        <v>0</v>
      </c>
      <c r="AD123" s="47"/>
      <c r="AE123" s="47"/>
      <c r="AF123" s="47"/>
      <c r="AG123" s="47"/>
      <c r="AH123" s="47"/>
      <c r="AI123" s="109"/>
      <c r="AJ123" s="109"/>
      <c r="AK123" s="109"/>
      <c r="AL123" s="109"/>
      <c r="AM123" s="109"/>
      <c r="AN123" s="47"/>
      <c r="AO123" s="251"/>
      <c r="AP123" s="251"/>
      <c r="AQ123" s="251"/>
      <c r="AR123" s="47"/>
      <c r="AS123" s="47"/>
      <c r="AT123" s="47"/>
      <c r="AU123" s="47"/>
      <c r="AV123" s="47"/>
      <c r="AW123" s="47"/>
      <c r="AX123" s="47"/>
      <c r="AY123" s="47"/>
      <c r="AZ123" s="113">
        <v>19</v>
      </c>
      <c r="BA123" s="114" t="str">
        <f ca="1">EW108</f>
        <v>Steel</v>
      </c>
      <c r="BB123" s="115"/>
      <c r="BC123" s="116"/>
      <c r="BD123" s="47"/>
      <c r="BE123" s="107" t="s">
        <v>267</v>
      </c>
      <c r="BF123" s="47"/>
      <c r="BG123" s="47"/>
      <c r="BH123" s="47"/>
      <c r="BI123" s="47" t="str">
        <f ca="1"/>
        <v>FMS Dual</v>
      </c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  <c r="CF123" s="47"/>
      <c r="CG123" s="47"/>
      <c r="CH123" s="47"/>
      <c r="CI123" s="47"/>
      <c r="CJ123" s="47"/>
      <c r="CK123" s="47"/>
      <c r="CL123" s="47"/>
      <c r="CM123" s="47"/>
      <c r="CN123" s="47"/>
      <c r="CO123" s="47"/>
      <c r="CP123" s="47"/>
      <c r="CQ123" s="47"/>
      <c r="CR123" s="47"/>
      <c r="CS123" s="47"/>
      <c r="CT123" s="47"/>
      <c r="CU123" s="47"/>
      <c r="CV123" s="47"/>
      <c r="CW123" s="47"/>
      <c r="CX123" s="47"/>
      <c r="CY123" s="47"/>
      <c r="CZ123" s="47"/>
      <c r="DA123" s="47"/>
      <c r="DB123" s="47"/>
      <c r="DC123" s="47"/>
      <c r="DD123" s="47"/>
      <c r="DE123" s="47"/>
      <c r="DF123" s="47"/>
      <c r="DG123" s="47"/>
      <c r="DH123" s="47"/>
      <c r="DI123" s="47"/>
      <c r="DJ123" s="47"/>
      <c r="DK123" s="47"/>
      <c r="DL123" s="47"/>
      <c r="DM123" s="47"/>
      <c r="DN123" s="47"/>
      <c r="DO123" s="47"/>
      <c r="DP123" s="47"/>
      <c r="DQ123" s="47"/>
      <c r="DR123" s="47"/>
      <c r="DS123" s="47"/>
      <c r="DT123" s="47"/>
      <c r="DU123" s="47"/>
      <c r="DV123" s="47"/>
      <c r="DW123" s="47"/>
      <c r="EG123" s="47"/>
      <c r="EH123" s="47"/>
      <c r="EI123" s="47"/>
      <c r="EJ123" s="47"/>
      <c r="EK123" s="47"/>
      <c r="EL123" s="47"/>
      <c r="EM123" s="47"/>
      <c r="EN123" s="47"/>
      <c r="EO123" s="47"/>
      <c r="EP123" s="47"/>
      <c r="EQ123" s="47"/>
      <c r="ER123" s="47"/>
      <c r="ES123" s="166" t="str">
        <f>""</f>
        <v/>
      </c>
      <c r="ET123" s="324"/>
      <c r="EU123" s="324"/>
      <c r="EV123" s="516"/>
      <c r="EW123" s="163" t="str">
        <f ca="1"/>
        <v>FMS Plus</v>
      </c>
      <c r="EX123" s="194" t="s">
        <v>53</v>
      </c>
      <c r="EY123" s="194" t="s">
        <v>53</v>
      </c>
      <c r="EZ123" s="75"/>
      <c r="FA123" s="56"/>
      <c r="FB123" s="47"/>
    </row>
    <row r="124" spans="1:158" s="39" customFormat="1" ht="15.75" hidden="1" thickBot="1" x14ac:dyDescent="0.3">
      <c r="A124" s="195"/>
      <c r="B124" s="195"/>
      <c r="C124" s="259" t="s">
        <v>189</v>
      </c>
      <c r="D124" s="260"/>
      <c r="E124" s="260"/>
      <c r="F124" s="260"/>
      <c r="G124" s="260"/>
      <c r="H124" s="55">
        <f>IF(AL115&gt;P124,1,0)</f>
        <v>0</v>
      </c>
      <c r="I124" s="184"/>
      <c r="J124" s="184"/>
      <c r="K124" s="185"/>
      <c r="L124" s="291" t="s">
        <v>187</v>
      </c>
      <c r="M124" s="291"/>
      <c r="N124" s="291"/>
      <c r="O124" s="291"/>
      <c r="P124" s="287">
        <v>1400</v>
      </c>
      <c r="Q124" s="288"/>
      <c r="R124" s="47" t="s">
        <v>188</v>
      </c>
      <c r="S124" s="47"/>
      <c r="T124" s="47"/>
      <c r="U124" s="183">
        <v>20</v>
      </c>
      <c r="V124" s="91">
        <v>18.989999999999998</v>
      </c>
      <c r="W124" s="91">
        <v>18.75</v>
      </c>
      <c r="X124" s="91">
        <v>17.68</v>
      </c>
      <c r="Y124" s="55">
        <f t="shared" si="8"/>
        <v>0</v>
      </c>
      <c r="Z124" s="47">
        <f t="shared" si="5"/>
        <v>0</v>
      </c>
      <c r="AA124" s="47">
        <f t="shared" si="6"/>
        <v>0</v>
      </c>
      <c r="AB124" s="117">
        <v>19.96</v>
      </c>
      <c r="AC124" s="56">
        <f t="shared" si="7"/>
        <v>0</v>
      </c>
      <c r="AD124" s="47"/>
      <c r="AE124" s="47"/>
      <c r="AF124" s="47"/>
      <c r="AG124" s="47"/>
      <c r="AH124" s="47"/>
      <c r="AI124" s="47"/>
      <c r="AJ124" s="47"/>
      <c r="AK124" s="47"/>
      <c r="AL124" s="109"/>
      <c r="AM124" s="109"/>
      <c r="AN124" s="47"/>
      <c r="AO124" s="252"/>
      <c r="AP124" s="88"/>
      <c r="AQ124" s="88"/>
      <c r="AR124" s="47"/>
      <c r="AS124" s="47"/>
      <c r="AT124" s="47"/>
      <c r="AU124" s="47"/>
      <c r="AV124" s="47"/>
      <c r="AW124" s="47"/>
      <c r="AX124" s="47"/>
      <c r="AY124" s="47"/>
      <c r="AZ124" s="113">
        <v>20</v>
      </c>
      <c r="BA124" s="121" t="str">
        <f ca="1">EW109</f>
        <v>Plastic</v>
      </c>
      <c r="BB124" s="119"/>
      <c r="BC124" s="120"/>
      <c r="BD124" s="47"/>
      <c r="BE124" s="108" t="s">
        <v>268</v>
      </c>
      <c r="BF124" s="47"/>
      <c r="BG124" s="47"/>
      <c r="BH124" s="47"/>
      <c r="BI124" s="47" t="str">
        <f ca="1"/>
        <v>FMS Plus</v>
      </c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  <c r="CF124" s="47"/>
      <c r="CG124" s="47"/>
      <c r="CH124" s="47"/>
      <c r="CI124" s="47"/>
      <c r="CJ124" s="47"/>
      <c r="CK124" s="47"/>
      <c r="CL124" s="47"/>
      <c r="CM124" s="47"/>
      <c r="CN124" s="47"/>
      <c r="CO124" s="47"/>
      <c r="CP124" s="47"/>
      <c r="CQ124" s="47"/>
      <c r="CR124" s="47"/>
      <c r="CS124" s="47"/>
      <c r="CT124" s="47"/>
      <c r="CU124" s="47"/>
      <c r="CV124" s="47"/>
      <c r="CW124" s="47"/>
      <c r="CX124" s="47"/>
      <c r="CY124" s="47"/>
      <c r="CZ124" s="47"/>
      <c r="DA124" s="47"/>
      <c r="DB124" s="47"/>
      <c r="DC124" s="47"/>
      <c r="DD124" s="47"/>
      <c r="DE124" s="47"/>
      <c r="DF124" s="47"/>
      <c r="DG124" s="47"/>
      <c r="DH124" s="47"/>
      <c r="DI124" s="47"/>
      <c r="DJ124" s="47"/>
      <c r="DK124" s="47"/>
      <c r="DL124" s="47"/>
      <c r="DM124" s="47"/>
      <c r="DN124" s="47"/>
      <c r="DO124" s="47"/>
      <c r="DP124" s="47"/>
      <c r="DQ124" s="47"/>
      <c r="DR124" s="47"/>
      <c r="DS124" s="47"/>
      <c r="DT124" s="47"/>
      <c r="DU124" s="47"/>
      <c r="DV124" s="47"/>
      <c r="DW124" s="47"/>
      <c r="EG124" s="47"/>
      <c r="EH124" s="47"/>
      <c r="EI124" s="47"/>
      <c r="EJ124" s="47"/>
      <c r="EK124" s="47"/>
      <c r="EL124" s="47"/>
      <c r="EM124" s="47"/>
      <c r="EN124" s="47"/>
      <c r="EO124" s="47"/>
      <c r="EP124" s="47"/>
      <c r="EQ124" s="47"/>
      <c r="ER124" s="47"/>
      <c r="ES124" s="166" t="str">
        <f>""</f>
        <v/>
      </c>
      <c r="ET124" s="324"/>
      <c r="EU124" s="324"/>
      <c r="EV124" s="516"/>
      <c r="EW124" s="163" t="str">
        <f ca="1"/>
        <v>FMS Plus Recess</v>
      </c>
      <c r="EX124" s="194" t="s">
        <v>89</v>
      </c>
      <c r="EY124" s="194" t="s">
        <v>165</v>
      </c>
      <c r="EZ124" s="75"/>
      <c r="FA124" s="56"/>
      <c r="FB124" s="47"/>
    </row>
    <row r="125" spans="1:158" s="39" customFormat="1" hidden="1" x14ac:dyDescent="0.25">
      <c r="A125" s="195"/>
      <c r="B125" s="195"/>
      <c r="C125" s="259" t="s">
        <v>108</v>
      </c>
      <c r="D125" s="260"/>
      <c r="E125" s="260"/>
      <c r="F125" s="260"/>
      <c r="G125" s="260"/>
      <c r="H125" s="196"/>
      <c r="I125" s="191"/>
      <c r="J125" s="47">
        <v>1</v>
      </c>
      <c r="K125" s="185"/>
      <c r="L125" s="47"/>
      <c r="M125" s="47"/>
      <c r="N125" s="47"/>
      <c r="O125" s="47"/>
      <c r="P125" s="47"/>
      <c r="Q125" s="47"/>
      <c r="R125" s="47"/>
      <c r="S125" s="47"/>
      <c r="T125" s="47"/>
      <c r="U125" s="183">
        <v>21</v>
      </c>
      <c r="V125" s="91">
        <v>20.05</v>
      </c>
      <c r="W125" s="91">
        <v>19.809999999999999</v>
      </c>
      <c r="X125" s="91">
        <v>18.8</v>
      </c>
      <c r="Y125" s="55">
        <f t="shared" si="8"/>
        <v>0</v>
      </c>
      <c r="Z125" s="47">
        <f t="shared" si="5"/>
        <v>0</v>
      </c>
      <c r="AA125" s="47">
        <f t="shared" si="6"/>
        <v>0</v>
      </c>
      <c r="AB125" s="117">
        <v>20.96</v>
      </c>
      <c r="AC125" s="56">
        <f t="shared" si="7"/>
        <v>0</v>
      </c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253"/>
      <c r="AP125" s="88"/>
      <c r="AQ125" s="88"/>
      <c r="AR125" s="47"/>
      <c r="AS125" s="47"/>
      <c r="AT125" s="47"/>
      <c r="AU125" s="47"/>
      <c r="AV125" s="47"/>
      <c r="AW125" s="47"/>
      <c r="AX125" s="47"/>
      <c r="AY125" s="47"/>
      <c r="AZ125" s="113">
        <v>21</v>
      </c>
      <c r="BA125" s="109"/>
      <c r="BB125" s="47"/>
      <c r="BC125" s="47"/>
      <c r="BD125" s="47"/>
      <c r="BE125" s="47"/>
      <c r="BF125" s="47"/>
      <c r="BG125" s="47"/>
      <c r="BH125" s="47"/>
      <c r="BI125" s="47" t="str">
        <f ca="1"/>
        <v>FMS Plus Recess</v>
      </c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47"/>
      <c r="EG125" s="47"/>
      <c r="EH125" s="47"/>
      <c r="EI125" s="47"/>
      <c r="EJ125" s="47"/>
      <c r="EK125" s="47"/>
      <c r="EL125" s="47"/>
      <c r="EM125" s="47"/>
      <c r="EN125" s="47"/>
      <c r="EO125" s="47"/>
      <c r="EP125" s="47"/>
      <c r="EQ125" s="47"/>
      <c r="ER125" s="47"/>
      <c r="ES125" s="166" t="str">
        <f>""</f>
        <v/>
      </c>
      <c r="ET125" s="324"/>
      <c r="EU125" s="324"/>
      <c r="EV125" s="516"/>
      <c r="EW125" s="163" t="str">
        <f ca="1"/>
        <v>MRS</v>
      </c>
      <c r="EX125" s="194" t="s">
        <v>3</v>
      </c>
      <c r="EY125" s="194" t="s">
        <v>3</v>
      </c>
      <c r="EZ125" s="75"/>
      <c r="FA125" s="56"/>
      <c r="FB125" s="47"/>
    </row>
    <row r="126" spans="1:158" s="39" customFormat="1" ht="15.75" hidden="1" customHeight="1" x14ac:dyDescent="0.25">
      <c r="A126" s="195"/>
      <c r="B126" s="195"/>
      <c r="C126" s="259" t="s">
        <v>109</v>
      </c>
      <c r="D126" s="260"/>
      <c r="E126" s="260"/>
      <c r="F126" s="260"/>
      <c r="G126" s="260"/>
      <c r="H126" s="192"/>
      <c r="I126" s="191"/>
      <c r="J126" s="47">
        <v>1</v>
      </c>
      <c r="K126" s="185"/>
      <c r="L126" s="47"/>
      <c r="M126" s="47"/>
      <c r="N126" s="47"/>
      <c r="O126" s="47"/>
      <c r="P126" s="47"/>
      <c r="Q126" s="47"/>
      <c r="R126" s="47"/>
      <c r="S126" s="47"/>
      <c r="T126" s="47"/>
      <c r="U126" s="183">
        <v>22</v>
      </c>
      <c r="V126" s="91">
        <v>21.1</v>
      </c>
      <c r="W126" s="91">
        <v>20.87</v>
      </c>
      <c r="X126" s="91">
        <v>19.899999999999999</v>
      </c>
      <c r="Y126" s="55">
        <f t="shared" si="8"/>
        <v>0</v>
      </c>
      <c r="Z126" s="47">
        <f t="shared" si="5"/>
        <v>0</v>
      </c>
      <c r="AA126" s="47">
        <f t="shared" si="6"/>
        <v>0</v>
      </c>
      <c r="AB126" s="117">
        <v>21.96</v>
      </c>
      <c r="AC126" s="56">
        <f t="shared" si="7"/>
        <v>0</v>
      </c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87"/>
      <c r="AP126" s="88"/>
      <c r="AQ126" s="88"/>
      <c r="AR126" s="47"/>
      <c r="AS126" s="47"/>
      <c r="AT126" s="47"/>
      <c r="AU126" s="47"/>
      <c r="AV126" s="47"/>
      <c r="AW126" s="47"/>
      <c r="AX126" s="47"/>
      <c r="AY126" s="47"/>
      <c r="AZ126" s="113">
        <v>22</v>
      </c>
      <c r="BA126" s="109"/>
      <c r="BB126" s="47"/>
      <c r="BC126" s="47"/>
      <c r="BD126" s="47"/>
      <c r="BE126" s="47"/>
      <c r="BF126" s="47"/>
      <c r="BG126" s="47"/>
      <c r="BH126" s="47"/>
      <c r="BI126" s="47" t="str">
        <f ca="1"/>
        <v>KS</v>
      </c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/>
      <c r="CR126" s="47"/>
      <c r="CS126" s="47"/>
      <c r="CT126" s="47"/>
      <c r="CU126" s="47"/>
      <c r="CV126" s="47"/>
      <c r="CW126" s="47"/>
      <c r="CX126" s="47"/>
      <c r="CY126" s="47"/>
      <c r="CZ126" s="47"/>
      <c r="DA126" s="47"/>
      <c r="DB126" s="47"/>
      <c r="DC126" s="47"/>
      <c r="DD126" s="47"/>
      <c r="DE126" s="47"/>
      <c r="DF126" s="47"/>
      <c r="DG126" s="47"/>
      <c r="DH126" s="47"/>
      <c r="DI126" s="47"/>
      <c r="DJ126" s="47"/>
      <c r="DK126" s="47"/>
      <c r="DL126" s="47"/>
      <c r="DM126" s="47"/>
      <c r="DN126" s="47"/>
      <c r="DO126" s="47"/>
      <c r="DP126" s="47"/>
      <c r="DQ126" s="47"/>
      <c r="DR126" s="47"/>
      <c r="DS126" s="47"/>
      <c r="DT126" s="47"/>
      <c r="DU126" s="47"/>
      <c r="DV126" s="47"/>
      <c r="DW126" s="47"/>
      <c r="EG126" s="47"/>
      <c r="EH126" s="47"/>
      <c r="EI126" s="47"/>
      <c r="EJ126" s="47"/>
      <c r="EK126" s="47"/>
      <c r="EL126" s="47"/>
      <c r="EM126" s="47"/>
      <c r="EN126" s="47"/>
      <c r="EO126" s="47"/>
      <c r="EP126" s="47"/>
      <c r="EQ126" s="47"/>
      <c r="ER126" s="47"/>
      <c r="ES126" s="166" t="str">
        <f>""</f>
        <v/>
      </c>
      <c r="ET126" s="324"/>
      <c r="EU126" s="324"/>
      <c r="EV126" s="516"/>
      <c r="EW126" s="163" t="str">
        <f ca="1"/>
        <v>CCS</v>
      </c>
      <c r="EX126" s="194" t="s">
        <v>10</v>
      </c>
      <c r="EY126" s="194" t="s">
        <v>10</v>
      </c>
      <c r="EZ126" s="75"/>
      <c r="FA126" s="56"/>
      <c r="FB126" s="47"/>
    </row>
    <row r="127" spans="1:158" s="39" customFormat="1" ht="15.75" hidden="1" thickBot="1" x14ac:dyDescent="0.3">
      <c r="A127" s="195"/>
      <c r="B127" s="195"/>
      <c r="C127" s="259" t="s">
        <v>111</v>
      </c>
      <c r="D127" s="260"/>
      <c r="E127" s="260"/>
      <c r="F127" s="260"/>
      <c r="G127" s="260"/>
      <c r="H127" s="192"/>
      <c r="I127" s="191"/>
      <c r="J127" s="47">
        <v>1</v>
      </c>
      <c r="K127" s="185"/>
      <c r="L127" s="47"/>
      <c r="M127" s="47"/>
      <c r="N127" s="47"/>
      <c r="O127" s="47"/>
      <c r="P127" s="47"/>
      <c r="Q127" s="47"/>
      <c r="R127" s="47"/>
      <c r="S127" s="47"/>
      <c r="T127" s="47"/>
      <c r="U127" s="183">
        <v>23</v>
      </c>
      <c r="V127" s="91">
        <v>22.1</v>
      </c>
      <c r="W127" s="91">
        <v>21.92</v>
      </c>
      <c r="X127" s="91">
        <v>21.03</v>
      </c>
      <c r="Y127" s="55">
        <f t="shared" si="8"/>
        <v>0</v>
      </c>
      <c r="Z127" s="47">
        <f t="shared" si="5"/>
        <v>0</v>
      </c>
      <c r="AA127" s="47">
        <f t="shared" si="6"/>
        <v>0</v>
      </c>
      <c r="AB127" s="117">
        <v>22.96</v>
      </c>
      <c r="AC127" s="56">
        <f t="shared" si="7"/>
        <v>0</v>
      </c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87"/>
      <c r="AP127" s="88"/>
      <c r="AQ127" s="88"/>
      <c r="AR127" s="47"/>
      <c r="AS127" s="47"/>
      <c r="AT127" s="47"/>
      <c r="AU127" s="47"/>
      <c r="AV127" s="47"/>
      <c r="AW127" s="47"/>
      <c r="AX127" s="47"/>
      <c r="AY127" s="47"/>
      <c r="AZ127" s="122">
        <v>23</v>
      </c>
      <c r="BA127" s="109"/>
      <c r="BB127" s="47"/>
      <c r="BC127" s="47"/>
      <c r="BD127" s="47"/>
      <c r="BE127" s="47"/>
      <c r="BF127" s="47"/>
      <c r="BG127" s="47"/>
      <c r="BH127" s="47"/>
      <c r="BI127" s="47" t="str">
        <f ca="1"/>
        <v>KS Recess</v>
      </c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166" t="str">
        <f>""</f>
        <v/>
      </c>
      <c r="ET127" s="324"/>
      <c r="EU127" s="324"/>
      <c r="EV127" s="516"/>
      <c r="EW127" s="163" t="str">
        <f ca="1"/>
        <v>CRS Corded</v>
      </c>
      <c r="EX127" s="194" t="s">
        <v>88</v>
      </c>
      <c r="EY127" s="194" t="s">
        <v>166</v>
      </c>
      <c r="EZ127" s="75"/>
      <c r="FA127" s="56"/>
      <c r="FB127" s="47"/>
    </row>
    <row r="128" spans="1:158" s="39" customFormat="1" ht="15.75" hidden="1" thickBot="1" x14ac:dyDescent="0.3">
      <c r="A128" s="197"/>
      <c r="B128" s="197"/>
      <c r="C128" s="259" t="s">
        <v>112</v>
      </c>
      <c r="D128" s="260"/>
      <c r="E128" s="260"/>
      <c r="F128" s="260"/>
      <c r="G128" s="260"/>
      <c r="H128" s="192"/>
      <c r="I128" s="191"/>
      <c r="J128" s="47">
        <v>1</v>
      </c>
      <c r="K128" s="185"/>
      <c r="L128" s="47"/>
      <c r="M128" s="47"/>
      <c r="N128" s="47"/>
      <c r="O128" s="47"/>
      <c r="P128" s="47"/>
      <c r="Q128" s="47"/>
      <c r="R128" s="47"/>
      <c r="S128" s="47"/>
      <c r="T128" s="47"/>
      <c r="U128" s="121"/>
      <c r="V128" s="119"/>
      <c r="W128" s="119"/>
      <c r="X128" s="119"/>
      <c r="Y128" s="254">
        <f ca="1">IF(E11=A75,ROUNDUP(SUM(Y112:AA127),0)+5,ROUNDUP(SUM(Y112:AA127),0))</f>
        <v>0</v>
      </c>
      <c r="Z128" s="255"/>
      <c r="AA128" s="256"/>
      <c r="AB128" s="254">
        <f>IF(E11=G113,ROUNDUP(SUM(AC112:AC127),0)+5,ROUNDUP(SUM(AC112:AC127),0))</f>
        <v>5</v>
      </c>
      <c r="AC128" s="256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123" t="s">
        <v>11</v>
      </c>
      <c r="BA128" s="109"/>
      <c r="BB128" s="47"/>
      <c r="BC128" s="47"/>
      <c r="BD128" s="47"/>
      <c r="BE128" s="47"/>
      <c r="BF128" s="47"/>
      <c r="BG128" s="47"/>
      <c r="BH128" s="47"/>
      <c r="BI128" s="47" t="str">
        <f ca="1"/>
        <v>MRS</v>
      </c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7"/>
      <c r="CY128" s="47"/>
      <c r="CZ128" s="47"/>
      <c r="DA128" s="47"/>
      <c r="DB128" s="47"/>
      <c r="DC128" s="47"/>
      <c r="DD128" s="47"/>
      <c r="DE128" s="47"/>
      <c r="DF128" s="47"/>
      <c r="DG128" s="47"/>
      <c r="DH128" s="47"/>
      <c r="DI128" s="47"/>
      <c r="DJ128" s="47"/>
      <c r="DK128" s="47"/>
      <c r="DL128" s="47"/>
      <c r="DM128" s="47"/>
      <c r="DN128" s="47"/>
      <c r="DO128" s="47"/>
      <c r="DP128" s="47"/>
      <c r="DQ128" s="47"/>
      <c r="DR128" s="47"/>
      <c r="DS128" s="47"/>
      <c r="DT128" s="47"/>
      <c r="DU128" s="47"/>
      <c r="DV128" s="47"/>
      <c r="DW128" s="47"/>
      <c r="EG128" s="47"/>
      <c r="EH128" s="47"/>
      <c r="EI128" s="47"/>
      <c r="EJ128" s="47"/>
      <c r="EK128" s="47"/>
      <c r="EL128" s="47"/>
      <c r="EM128" s="47"/>
      <c r="EN128" s="47"/>
      <c r="EO128" s="47"/>
      <c r="EP128" s="47"/>
      <c r="EQ128" s="47"/>
      <c r="ER128" s="47"/>
      <c r="ES128" s="166" t="str">
        <f>""</f>
        <v/>
      </c>
      <c r="ET128" s="324"/>
      <c r="EU128" s="324"/>
      <c r="EV128" s="516"/>
      <c r="EW128" s="163" t="str">
        <f ca="1"/>
        <v>CRS 20</v>
      </c>
      <c r="EX128" s="194" t="s">
        <v>117</v>
      </c>
      <c r="EY128" s="194" t="s">
        <v>117</v>
      </c>
      <c r="EZ128" s="75"/>
      <c r="FA128" s="56"/>
      <c r="FB128" s="47"/>
    </row>
    <row r="129" spans="1:158" s="39" customFormat="1" hidden="1" x14ac:dyDescent="0.25">
      <c r="A129" s="198"/>
      <c r="B129" s="198"/>
      <c r="C129" s="259" t="s">
        <v>119</v>
      </c>
      <c r="D129" s="260"/>
      <c r="E129" s="260"/>
      <c r="F129" s="260"/>
      <c r="G129" s="260"/>
      <c r="H129" s="192"/>
      <c r="I129" s="191"/>
      <c r="J129" s="47">
        <v>1</v>
      </c>
      <c r="K129" s="185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91" t="str">
        <f ca="1"/>
        <v>MRS Universal</v>
      </c>
      <c r="BJ129" s="112"/>
      <c r="BK129" s="112"/>
      <c r="BL129" s="112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7"/>
      <c r="CY129" s="47"/>
      <c r="CZ129" s="47"/>
      <c r="DA129" s="47"/>
      <c r="DB129" s="47"/>
      <c r="DC129" s="47"/>
      <c r="DD129" s="47"/>
      <c r="DE129" s="47"/>
      <c r="DF129" s="47"/>
      <c r="DG129" s="47"/>
      <c r="DH129" s="47"/>
      <c r="DI129" s="47"/>
      <c r="DJ129" s="47"/>
      <c r="DK129" s="47"/>
      <c r="DL129" s="47"/>
      <c r="DM129" s="47"/>
      <c r="DN129" s="47"/>
      <c r="DO129" s="47"/>
      <c r="DP129" s="47"/>
      <c r="DQ129" s="47"/>
      <c r="DR129" s="47"/>
      <c r="DS129" s="47"/>
      <c r="DT129" s="47"/>
      <c r="DU129" s="47"/>
      <c r="DV129" s="47"/>
      <c r="DW129" s="47"/>
      <c r="EG129" s="47"/>
      <c r="EH129" s="47"/>
      <c r="EI129" s="47"/>
      <c r="EJ129" s="47"/>
      <c r="EK129" s="47"/>
      <c r="EL129" s="47"/>
      <c r="EM129" s="47"/>
      <c r="EN129" s="47"/>
      <c r="EO129" s="47"/>
      <c r="EP129" s="47"/>
      <c r="EQ129" s="47"/>
      <c r="ER129" s="47"/>
      <c r="ES129" s="166" t="str">
        <f>""</f>
        <v/>
      </c>
      <c r="ET129" s="324"/>
      <c r="EU129" s="324"/>
      <c r="EV129" s="516"/>
      <c r="EW129" s="163" t="str">
        <f ca="1"/>
        <v>CRS 28</v>
      </c>
      <c r="EX129" s="194" t="s">
        <v>118</v>
      </c>
      <c r="EY129" s="194" t="s">
        <v>118</v>
      </c>
      <c r="EZ129" s="75"/>
      <c r="FA129" s="56"/>
      <c r="FB129" s="47"/>
    </row>
    <row r="130" spans="1:158" s="39" customFormat="1" hidden="1" x14ac:dyDescent="0.25">
      <c r="A130" s="173"/>
      <c r="B130" s="173"/>
      <c r="C130" s="259" t="s">
        <v>21</v>
      </c>
      <c r="D130" s="260"/>
      <c r="E130" s="260"/>
      <c r="F130" s="260"/>
      <c r="G130" s="260"/>
      <c r="H130" s="192"/>
      <c r="I130" s="191"/>
      <c r="J130" s="47">
        <v>1</v>
      </c>
      <c r="K130" s="185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91"/>
      <c r="BJ130" s="112"/>
      <c r="BK130" s="112"/>
      <c r="BL130" s="112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7"/>
      <c r="CY130" s="47"/>
      <c r="CZ130" s="47"/>
      <c r="DA130" s="47"/>
      <c r="DB130" s="47"/>
      <c r="DC130" s="47"/>
      <c r="DD130" s="47"/>
      <c r="DE130" s="47"/>
      <c r="DF130" s="47"/>
      <c r="DG130" s="47"/>
      <c r="DH130" s="47"/>
      <c r="DI130" s="47"/>
      <c r="DJ130" s="47"/>
      <c r="DK130" s="47"/>
      <c r="DL130" s="47"/>
      <c r="DM130" s="47"/>
      <c r="DN130" s="47"/>
      <c r="DO130" s="47"/>
      <c r="DP130" s="47"/>
      <c r="DQ130" s="47"/>
      <c r="DR130" s="47"/>
      <c r="DS130" s="47"/>
      <c r="DT130" s="47"/>
      <c r="DU130" s="47"/>
      <c r="DV130" s="47"/>
      <c r="DW130" s="47"/>
      <c r="EG130" s="47"/>
      <c r="EH130" s="47"/>
      <c r="EI130" s="47"/>
      <c r="EJ130" s="47"/>
      <c r="EK130" s="47"/>
      <c r="EL130" s="47"/>
      <c r="EM130" s="47"/>
      <c r="EN130" s="47"/>
      <c r="EO130" s="47"/>
      <c r="EP130" s="47"/>
      <c r="EQ130" s="47"/>
      <c r="ER130" s="47"/>
      <c r="ES130" s="166" t="str">
        <f>""</f>
        <v/>
      </c>
      <c r="ET130" s="324"/>
      <c r="EU130" s="324"/>
      <c r="EV130" s="516"/>
      <c r="EW130" s="163" t="str">
        <f ca="1"/>
        <v>KS</v>
      </c>
      <c r="EX130" s="194" t="s">
        <v>23</v>
      </c>
      <c r="EY130" s="194" t="s">
        <v>23</v>
      </c>
      <c r="EZ130" s="75"/>
      <c r="FA130" s="56"/>
      <c r="FB130" s="47"/>
    </row>
    <row r="131" spans="1:158" s="39" customFormat="1" hidden="1" x14ac:dyDescent="0.25">
      <c r="A131" s="47"/>
      <c r="B131" s="47"/>
      <c r="C131" s="259" t="s">
        <v>106</v>
      </c>
      <c r="D131" s="260"/>
      <c r="E131" s="260"/>
      <c r="F131" s="260"/>
      <c r="G131" s="260"/>
      <c r="H131" s="46">
        <f ca="1">IF(D8=A75,IF(D16=BA115,1,0),0)</f>
        <v>0</v>
      </c>
      <c r="I131" s="188"/>
      <c r="J131" s="184"/>
      <c r="K131" s="185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91"/>
      <c r="BJ131" s="112"/>
      <c r="BK131" s="112"/>
      <c r="BL131" s="112"/>
      <c r="BM131" s="112"/>
      <c r="BN131" s="112"/>
      <c r="BO131" s="112"/>
      <c r="BP131" s="112"/>
      <c r="BQ131" s="112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7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47"/>
      <c r="EG131" s="47"/>
      <c r="EH131" s="47"/>
      <c r="EI131" s="47"/>
      <c r="EJ131" s="47"/>
      <c r="EK131" s="47"/>
      <c r="EL131" s="47"/>
      <c r="EM131" s="47"/>
      <c r="EN131" s="47"/>
      <c r="EO131" s="47"/>
      <c r="EP131" s="47"/>
      <c r="EQ131" s="47"/>
      <c r="ER131" s="47"/>
      <c r="ES131" s="166" t="str">
        <f>""</f>
        <v/>
      </c>
      <c r="ET131" s="324"/>
      <c r="EU131" s="324"/>
      <c r="EV131" s="516"/>
      <c r="EW131" s="163" t="str">
        <f ca="1"/>
        <v>KS Recess</v>
      </c>
      <c r="EX131" s="194" t="s">
        <v>87</v>
      </c>
      <c r="EY131" s="194" t="s">
        <v>167</v>
      </c>
      <c r="EZ131" s="75"/>
      <c r="FA131" s="56"/>
      <c r="FB131" s="47"/>
    </row>
    <row r="132" spans="1:158" s="39" customFormat="1" hidden="1" x14ac:dyDescent="0.25">
      <c r="A132" s="109"/>
      <c r="B132" s="47"/>
      <c r="C132" s="259" t="s">
        <v>104</v>
      </c>
      <c r="D132" s="260"/>
      <c r="E132" s="260"/>
      <c r="F132" s="260"/>
      <c r="G132" s="260"/>
      <c r="H132" s="46">
        <f ca="1">IF(D8=A75,IF(D20&lt;(0-(AL115-(BA56+BC56))),1,0),0)</f>
        <v>0</v>
      </c>
      <c r="I132" s="188"/>
      <c r="J132" s="184"/>
      <c r="K132" s="185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91"/>
      <c r="BJ132" s="112"/>
      <c r="BK132" s="112"/>
      <c r="BL132" s="112"/>
      <c r="BM132" s="112"/>
      <c r="BN132" s="112"/>
      <c r="BO132" s="112"/>
      <c r="BP132" s="112"/>
      <c r="BQ132" s="112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7"/>
      <c r="CY132" s="47"/>
      <c r="CZ132" s="47"/>
      <c r="DA132" s="47"/>
      <c r="DB132" s="47"/>
      <c r="DC132" s="47"/>
      <c r="DD132" s="47"/>
      <c r="DE132" s="47"/>
      <c r="DF132" s="47"/>
      <c r="DG132" s="47"/>
      <c r="DH132" s="47"/>
      <c r="DI132" s="47"/>
      <c r="DJ132" s="47"/>
      <c r="DK132" s="47"/>
      <c r="DL132" s="47"/>
      <c r="DM132" s="47"/>
      <c r="DN132" s="47"/>
      <c r="DO132" s="47"/>
      <c r="DP132" s="47"/>
      <c r="DQ132" s="47"/>
      <c r="DR132" s="47"/>
      <c r="DS132" s="47"/>
      <c r="DT132" s="47"/>
      <c r="DU132" s="47"/>
      <c r="DV132" s="47"/>
      <c r="DW132" s="47"/>
      <c r="EG132" s="47"/>
      <c r="EH132" s="47"/>
      <c r="EI132" s="47"/>
      <c r="EJ132" s="47"/>
      <c r="EK132" s="47"/>
      <c r="EL132" s="47"/>
      <c r="EM132" s="47"/>
      <c r="EN132" s="47"/>
      <c r="EO132" s="47"/>
      <c r="EP132" s="47"/>
      <c r="EQ132" s="47"/>
      <c r="ER132" s="47"/>
      <c r="ES132" s="166" t="str">
        <f>""</f>
        <v/>
      </c>
      <c r="ET132" s="324"/>
      <c r="EU132" s="324"/>
      <c r="EV132" s="516"/>
      <c r="EW132" s="163" t="str">
        <f ca="1"/>
        <v>CS</v>
      </c>
      <c r="EX132" s="194" t="s">
        <v>54</v>
      </c>
      <c r="EY132" s="194" t="s">
        <v>54</v>
      </c>
      <c r="EZ132" s="75"/>
      <c r="FA132" s="56"/>
      <c r="FB132" s="47"/>
    </row>
    <row r="133" spans="1:158" s="39" customFormat="1" hidden="1" x14ac:dyDescent="0.25">
      <c r="A133" s="109"/>
      <c r="B133" s="47"/>
      <c r="C133" s="259" t="s">
        <v>105</v>
      </c>
      <c r="D133" s="260"/>
      <c r="E133" s="260"/>
      <c r="F133" s="260"/>
      <c r="G133" s="260"/>
      <c r="H133" s="46">
        <f ca="1">IF(D8=A75,IF(D20&gt;(AL115-(BA56+BC56)),1,0),0)</f>
        <v>0</v>
      </c>
      <c r="I133" s="184"/>
      <c r="J133" s="184"/>
      <c r="K133" s="185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91"/>
      <c r="BJ133" s="112"/>
      <c r="BK133" s="112"/>
      <c r="BL133" s="112"/>
      <c r="BM133" s="112"/>
      <c r="BN133" s="112"/>
      <c r="BO133" s="112"/>
      <c r="BP133" s="112"/>
      <c r="BQ133" s="112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I133" s="47"/>
      <c r="DJ133" s="47"/>
      <c r="DK133" s="47"/>
      <c r="DL133" s="47"/>
      <c r="DM133" s="47"/>
      <c r="DN133" s="47"/>
      <c r="DO133" s="47"/>
      <c r="DP133" s="47"/>
      <c r="DQ133" s="47"/>
      <c r="DR133" s="47"/>
      <c r="DS133" s="47"/>
      <c r="DT133" s="47"/>
      <c r="DU133" s="47"/>
      <c r="DV133" s="47"/>
      <c r="DW133" s="47"/>
      <c r="EG133" s="47"/>
      <c r="EH133" s="47"/>
      <c r="EI133" s="47"/>
      <c r="EJ133" s="47"/>
      <c r="EK133" s="47"/>
      <c r="EL133" s="47"/>
      <c r="EM133" s="47"/>
      <c r="EN133" s="47"/>
      <c r="EO133" s="47"/>
      <c r="EP133" s="47"/>
      <c r="EQ133" s="47"/>
      <c r="ER133" s="47"/>
      <c r="ES133" s="166" t="str">
        <f>""</f>
        <v/>
      </c>
      <c r="ET133" s="324"/>
      <c r="EU133" s="324"/>
      <c r="EV133" s="516"/>
      <c r="EW133" s="163" t="str">
        <f ca="1"/>
        <v>DS</v>
      </c>
      <c r="EX133" s="194" t="s">
        <v>24</v>
      </c>
      <c r="EY133" s="194" t="s">
        <v>24</v>
      </c>
      <c r="EZ133" s="75"/>
      <c r="FA133" s="56"/>
      <c r="FB133" s="47"/>
    </row>
    <row r="134" spans="1:158" s="39" customFormat="1" hidden="1" x14ac:dyDescent="0.25">
      <c r="A134" s="109"/>
      <c r="B134" s="47"/>
      <c r="C134" s="285" t="s">
        <v>190</v>
      </c>
      <c r="D134" s="286"/>
      <c r="E134" s="286"/>
      <c r="F134" s="286"/>
      <c r="G134" s="286"/>
      <c r="H134" s="55">
        <f ca="1">IF(ISERROR(P134),1,0)</f>
        <v>0</v>
      </c>
      <c r="I134" s="184"/>
      <c r="J134" s="184"/>
      <c r="K134" s="185"/>
      <c r="L134" s="286" t="s">
        <v>195</v>
      </c>
      <c r="M134" s="286"/>
      <c r="N134" s="286"/>
      <c r="O134" s="286"/>
      <c r="P134" s="287" t="str">
        <f ca="1">VLOOKUP(D8,EW66:EW181,1,FALSE)</f>
        <v>FMS (Shuttle)</v>
      </c>
      <c r="Q134" s="288"/>
      <c r="R134" s="288"/>
      <c r="S134" s="288"/>
      <c r="T134" s="288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91"/>
      <c r="BJ134" s="112"/>
      <c r="BK134" s="112"/>
      <c r="BL134" s="112"/>
      <c r="BM134" s="112"/>
      <c r="BN134" s="112"/>
      <c r="BO134" s="112"/>
      <c r="BP134" s="112"/>
      <c r="BQ134" s="112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I134" s="47"/>
      <c r="DJ134" s="47"/>
      <c r="DK134" s="47"/>
      <c r="DL134" s="47"/>
      <c r="DM134" s="47"/>
      <c r="DN134" s="47"/>
      <c r="DO134" s="47"/>
      <c r="DP134" s="47"/>
      <c r="DQ134" s="47"/>
      <c r="DR134" s="47"/>
      <c r="DS134" s="47"/>
      <c r="DT134" s="47"/>
      <c r="DU134" s="47"/>
      <c r="DV134" s="47"/>
      <c r="DW134" s="47"/>
      <c r="EG134" s="47"/>
      <c r="EH134" s="47"/>
      <c r="EI134" s="47"/>
      <c r="EJ134" s="47"/>
      <c r="EK134" s="47"/>
      <c r="EL134" s="47"/>
      <c r="EM134" s="47"/>
      <c r="EN134" s="47"/>
      <c r="EO134" s="47"/>
      <c r="EP134" s="47"/>
      <c r="EQ134" s="47"/>
      <c r="ER134" s="47"/>
      <c r="ES134" s="166" t="str">
        <f>""</f>
        <v/>
      </c>
      <c r="ET134" s="324"/>
      <c r="EU134" s="324"/>
      <c r="EV134" s="516"/>
      <c r="EW134" s="163" t="str">
        <f ca="1"/>
        <v>DS-XL</v>
      </c>
      <c r="EX134" s="194" t="s">
        <v>55</v>
      </c>
      <c r="EY134" s="194" t="s">
        <v>55</v>
      </c>
      <c r="EZ134" s="75"/>
      <c r="FA134" s="56"/>
      <c r="FB134" s="47"/>
    </row>
    <row r="135" spans="1:158" s="39" customFormat="1" hidden="1" x14ac:dyDescent="0.25">
      <c r="A135" s="109"/>
      <c r="B135" s="47"/>
      <c r="C135" s="285" t="s">
        <v>191</v>
      </c>
      <c r="D135" s="286"/>
      <c r="E135" s="286"/>
      <c r="F135" s="286"/>
      <c r="G135" s="286"/>
      <c r="H135" s="55">
        <f ca="1">IF(ISERROR(P135),1,0)</f>
        <v>0</v>
      </c>
      <c r="I135" s="184"/>
      <c r="J135" s="184"/>
      <c r="K135" s="185"/>
      <c r="L135" s="286" t="s">
        <v>192</v>
      </c>
      <c r="M135" s="286"/>
      <c r="N135" s="286"/>
      <c r="O135" s="286"/>
      <c r="P135" s="287" t="str">
        <f ca="1">VLOOKUP(D16,EW66:EW181,1,FALSE)</f>
        <v>One-way draw</v>
      </c>
      <c r="Q135" s="288"/>
      <c r="R135" s="288"/>
      <c r="S135" s="288"/>
      <c r="T135" s="288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112"/>
      <c r="BK135" s="47"/>
      <c r="BL135" s="47"/>
      <c r="BM135" s="47"/>
      <c r="BN135" s="82"/>
      <c r="BO135" s="47"/>
      <c r="BP135" s="47"/>
      <c r="BQ135" s="112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7"/>
      <c r="CY135" s="47"/>
      <c r="CZ135" s="47"/>
      <c r="DA135" s="47"/>
      <c r="DB135" s="47"/>
      <c r="DC135" s="47"/>
      <c r="DD135" s="47"/>
      <c r="DE135" s="47"/>
      <c r="DF135" s="47"/>
      <c r="DG135" s="47"/>
      <c r="DH135" s="47"/>
      <c r="DI135" s="47"/>
      <c r="DJ135" s="47"/>
      <c r="DK135" s="47"/>
      <c r="DL135" s="47"/>
      <c r="DM135" s="47"/>
      <c r="DN135" s="47"/>
      <c r="DO135" s="47"/>
      <c r="DP135" s="47"/>
      <c r="DQ135" s="47"/>
      <c r="DR135" s="47"/>
      <c r="DS135" s="47"/>
      <c r="DT135" s="47"/>
      <c r="DU135" s="47"/>
      <c r="DV135" s="47"/>
      <c r="DW135" s="47"/>
      <c r="EG135" s="47"/>
      <c r="EH135" s="47"/>
      <c r="EI135" s="47"/>
      <c r="EJ135" s="47"/>
      <c r="EK135" s="47"/>
      <c r="EL135" s="47"/>
      <c r="EM135" s="47"/>
      <c r="EN135" s="47"/>
      <c r="EO135" s="47"/>
      <c r="EP135" s="47"/>
      <c r="EQ135" s="47"/>
      <c r="ER135" s="47"/>
      <c r="ES135" s="166" t="str">
        <f>""</f>
        <v/>
      </c>
      <c r="ET135" s="324"/>
      <c r="EU135" s="324"/>
      <c r="EV135" s="516"/>
      <c r="EW135" s="163" t="str">
        <f ca="1"/>
        <v>DS-XL Motorised</v>
      </c>
      <c r="EX135" s="194" t="s">
        <v>90</v>
      </c>
      <c r="EY135" s="194" t="s">
        <v>168</v>
      </c>
      <c r="EZ135" s="75"/>
      <c r="FA135" s="56"/>
      <c r="FB135" s="47"/>
    </row>
    <row r="136" spans="1:158" s="39" customFormat="1" hidden="1" x14ac:dyDescent="0.25">
      <c r="A136" s="109"/>
      <c r="B136" s="47"/>
      <c r="C136" s="285" t="s">
        <v>193</v>
      </c>
      <c r="D136" s="286"/>
      <c r="E136" s="286"/>
      <c r="F136" s="286"/>
      <c r="G136" s="286"/>
      <c r="H136" s="55">
        <f ca="1">IF(R56=1,IF(ISERROR(P136),1,0),0)</f>
        <v>0</v>
      </c>
      <c r="I136" s="184"/>
      <c r="J136" s="184"/>
      <c r="K136" s="185"/>
      <c r="L136" s="286" t="s">
        <v>194</v>
      </c>
      <c r="M136" s="286"/>
      <c r="N136" s="286"/>
      <c r="O136" s="286"/>
      <c r="P136" s="287" t="str">
        <f ca="1">VLOOKUP(D18,EW66:EW181,1,FALSE)</f>
        <v>Plastic</v>
      </c>
      <c r="Q136" s="288"/>
      <c r="R136" s="288"/>
      <c r="S136" s="288"/>
      <c r="T136" s="288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112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7"/>
      <c r="CQ136" s="47"/>
      <c r="CR136" s="47"/>
      <c r="CS136" s="47"/>
      <c r="CT136" s="47"/>
      <c r="CU136" s="47"/>
      <c r="CV136" s="47"/>
      <c r="CW136" s="47"/>
      <c r="CX136" s="47"/>
      <c r="CY136" s="47"/>
      <c r="CZ136" s="47"/>
      <c r="DA136" s="47"/>
      <c r="DB136" s="47"/>
      <c r="DC136" s="47"/>
      <c r="DD136" s="47"/>
      <c r="DE136" s="47"/>
      <c r="DF136" s="47"/>
      <c r="DG136" s="47"/>
      <c r="DH136" s="47"/>
      <c r="DI136" s="47"/>
      <c r="DJ136" s="47"/>
      <c r="DK136" s="47"/>
      <c r="DL136" s="47"/>
      <c r="DM136" s="47"/>
      <c r="DN136" s="47"/>
      <c r="DO136" s="47"/>
      <c r="DP136" s="47"/>
      <c r="DQ136" s="47"/>
      <c r="DR136" s="47"/>
      <c r="DS136" s="47"/>
      <c r="DT136" s="47"/>
      <c r="DU136" s="47"/>
      <c r="DV136" s="47"/>
      <c r="DW136" s="47"/>
      <c r="EG136" s="47"/>
      <c r="EH136" s="47"/>
      <c r="EI136" s="47"/>
      <c r="EJ136" s="47"/>
      <c r="EK136" s="47"/>
      <c r="EL136" s="47"/>
      <c r="EM136" s="47"/>
      <c r="EN136" s="47"/>
      <c r="EO136" s="47"/>
      <c r="EP136" s="47"/>
      <c r="EQ136" s="47"/>
      <c r="ER136" s="47"/>
      <c r="ES136" s="166" t="str">
        <f>""</f>
        <v/>
      </c>
      <c r="ET136" s="324"/>
      <c r="EU136" s="324"/>
      <c r="EV136" s="516"/>
      <c r="EW136" s="163" t="str">
        <f ca="1"/>
        <v>DS-XL Corded</v>
      </c>
      <c r="EX136" s="194" t="s">
        <v>91</v>
      </c>
      <c r="EY136" s="194" t="s">
        <v>169</v>
      </c>
      <c r="EZ136" s="75"/>
      <c r="FA136" s="56"/>
      <c r="FB136" s="47"/>
    </row>
    <row r="137" spans="1:158" s="39" customFormat="1" hidden="1" x14ac:dyDescent="0.25">
      <c r="A137" s="109"/>
      <c r="B137" s="47"/>
      <c r="C137" s="285" t="s">
        <v>348</v>
      </c>
      <c r="D137" s="286"/>
      <c r="E137" s="286"/>
      <c r="F137" s="286"/>
      <c r="G137" s="286"/>
      <c r="H137" s="55">
        <f>IF(ISERROR(P137),1,0)</f>
        <v>0</v>
      </c>
      <c r="I137" s="184"/>
      <c r="J137" s="184"/>
      <c r="K137" s="185"/>
      <c r="L137" s="286" t="s">
        <v>349</v>
      </c>
      <c r="M137" s="286"/>
      <c r="N137" s="286"/>
      <c r="O137" s="286"/>
      <c r="P137" s="287" t="str">
        <f>VLOOKUP(D14,BA112:BC114,1,FALSE)</f>
        <v>8 cm (60%)</v>
      </c>
      <c r="Q137" s="288"/>
      <c r="R137" s="288"/>
      <c r="S137" s="288"/>
      <c r="T137" s="288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112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  <c r="CF137" s="47"/>
      <c r="CG137" s="47"/>
      <c r="CH137" s="47"/>
      <c r="CI137" s="47"/>
      <c r="CJ137" s="47"/>
      <c r="CK137" s="47"/>
      <c r="CL137" s="47"/>
      <c r="CM137" s="47"/>
      <c r="CN137" s="47"/>
      <c r="CO137" s="47"/>
      <c r="CP137" s="47"/>
      <c r="CQ137" s="47"/>
      <c r="CR137" s="47"/>
      <c r="CS137" s="47"/>
      <c r="CT137" s="47"/>
      <c r="CU137" s="47"/>
      <c r="CV137" s="47"/>
      <c r="CW137" s="47"/>
      <c r="CX137" s="47"/>
      <c r="CY137" s="47"/>
      <c r="CZ137" s="47"/>
      <c r="DA137" s="47"/>
      <c r="DB137" s="47"/>
      <c r="DC137" s="47"/>
      <c r="DD137" s="47"/>
      <c r="DE137" s="47"/>
      <c r="DF137" s="47"/>
      <c r="DG137" s="47"/>
      <c r="DH137" s="47"/>
      <c r="DI137" s="47"/>
      <c r="DJ137" s="47"/>
      <c r="DK137" s="47"/>
      <c r="DL137" s="47"/>
      <c r="DM137" s="47"/>
      <c r="DN137" s="47"/>
      <c r="DO137" s="47"/>
      <c r="DP137" s="47"/>
      <c r="DQ137" s="47"/>
      <c r="DR137" s="47"/>
      <c r="DS137" s="47"/>
      <c r="DT137" s="47"/>
      <c r="DU137" s="47"/>
      <c r="DV137" s="47"/>
      <c r="DW137" s="47"/>
      <c r="EG137" s="47"/>
      <c r="EH137" s="47"/>
      <c r="EI137" s="47"/>
      <c r="EJ137" s="47"/>
      <c r="EK137" s="47"/>
      <c r="EL137" s="47"/>
      <c r="EM137" s="47"/>
      <c r="EN137" s="47"/>
      <c r="EO137" s="47"/>
      <c r="EP137" s="47"/>
      <c r="EQ137" s="47"/>
      <c r="ER137" s="47"/>
      <c r="ES137" s="166" t="str">
        <f>""</f>
        <v/>
      </c>
      <c r="ET137" s="324"/>
      <c r="EU137" s="324"/>
      <c r="EV137" s="516"/>
      <c r="EW137" s="163" t="str">
        <f ca="1"/>
        <v>DS-XL LED</v>
      </c>
      <c r="EX137" s="194" t="s">
        <v>56</v>
      </c>
      <c r="EY137" s="194" t="s">
        <v>56</v>
      </c>
      <c r="EZ137" s="75"/>
      <c r="FA137" s="56"/>
      <c r="FB137" s="47"/>
    </row>
    <row r="138" spans="1:158" s="39" customFormat="1" hidden="1" x14ac:dyDescent="0.25">
      <c r="A138" s="47"/>
      <c r="B138" s="47"/>
      <c r="C138" s="259" t="s">
        <v>269</v>
      </c>
      <c r="D138" s="260"/>
      <c r="E138" s="260"/>
      <c r="F138" s="260"/>
      <c r="G138" s="260"/>
      <c r="H138" s="46">
        <f>IF(AP112="",1,0)</f>
        <v>0</v>
      </c>
      <c r="I138" s="188"/>
      <c r="J138" s="184"/>
      <c r="K138" s="185"/>
      <c r="L138" s="47"/>
      <c r="M138" s="47"/>
      <c r="N138" s="47"/>
      <c r="O138" s="47"/>
      <c r="P138" s="47"/>
      <c r="Q138" s="47"/>
      <c r="R138" s="47"/>
      <c r="S138" s="91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112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  <c r="CF138" s="47"/>
      <c r="CG138" s="47"/>
      <c r="CH138" s="47"/>
      <c r="CI138" s="47"/>
      <c r="CJ138" s="47"/>
      <c r="CK138" s="47"/>
      <c r="CL138" s="47"/>
      <c r="CM138" s="47"/>
      <c r="CN138" s="47"/>
      <c r="CO138" s="47"/>
      <c r="CP138" s="47"/>
      <c r="CQ138" s="47"/>
      <c r="CR138" s="47"/>
      <c r="CS138" s="47"/>
      <c r="CT138" s="47"/>
      <c r="CU138" s="47"/>
      <c r="CV138" s="47"/>
      <c r="CW138" s="47"/>
      <c r="CX138" s="47"/>
      <c r="CY138" s="47"/>
      <c r="CZ138" s="47"/>
      <c r="DA138" s="47"/>
      <c r="DB138" s="47"/>
      <c r="DC138" s="47"/>
      <c r="DD138" s="47"/>
      <c r="DE138" s="47"/>
      <c r="DF138" s="47"/>
      <c r="DG138" s="47"/>
      <c r="DH138" s="47"/>
      <c r="DI138" s="47"/>
      <c r="DJ138" s="47"/>
      <c r="DK138" s="47"/>
      <c r="DL138" s="47"/>
      <c r="DM138" s="47"/>
      <c r="DN138" s="47"/>
      <c r="DO138" s="47"/>
      <c r="DP138" s="47"/>
      <c r="DQ138" s="47"/>
      <c r="DR138" s="47"/>
      <c r="DS138" s="47"/>
      <c r="DT138" s="47"/>
      <c r="DU138" s="47"/>
      <c r="DV138" s="47"/>
      <c r="DW138" s="47"/>
      <c r="EG138" s="47"/>
      <c r="EH138" s="47"/>
      <c r="EI138" s="47"/>
      <c r="EJ138" s="47"/>
      <c r="EK138" s="47"/>
      <c r="EL138" s="47"/>
      <c r="EM138" s="47"/>
      <c r="EN138" s="47"/>
      <c r="EO138" s="47"/>
      <c r="EP138" s="47"/>
      <c r="EQ138" s="47"/>
      <c r="ER138" s="47"/>
      <c r="ES138" s="166" t="str">
        <f>""</f>
        <v/>
      </c>
      <c r="ET138" s="324"/>
      <c r="EU138" s="324"/>
      <c r="EV138" s="516"/>
      <c r="EW138" s="163" t="str">
        <f ca="1"/>
        <v>DS-XL LED Motorised</v>
      </c>
      <c r="EX138" s="194" t="s">
        <v>92</v>
      </c>
      <c r="EY138" s="194" t="s">
        <v>170</v>
      </c>
      <c r="EZ138" s="75"/>
      <c r="FA138" s="56"/>
      <c r="FB138" s="47"/>
    </row>
    <row r="139" spans="1:158" s="39" customFormat="1" ht="15.75" hidden="1" thickBot="1" x14ac:dyDescent="0.3">
      <c r="A139" s="47"/>
      <c r="B139" s="47"/>
      <c r="C139" s="289" t="s">
        <v>350</v>
      </c>
      <c r="D139" s="290"/>
      <c r="E139" s="290"/>
      <c r="F139" s="290"/>
      <c r="G139" s="290"/>
      <c r="H139" s="199"/>
      <c r="I139" s="200"/>
      <c r="J139" s="201"/>
      <c r="K139" s="79">
        <f>IF(AP112=BA118,IF(AQ114=BE117,0,IF(D10-ROUNDDOWN(D10,0)=0,0,1)),0)</f>
        <v>0</v>
      </c>
      <c r="L139" s="47"/>
      <c r="M139" s="47"/>
      <c r="N139" s="47"/>
      <c r="O139" s="47"/>
      <c r="P139" s="47"/>
      <c r="Q139" s="47"/>
      <c r="R139" s="47"/>
      <c r="S139" s="91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  <c r="CF139" s="47"/>
      <c r="CG139" s="47"/>
      <c r="CH139" s="47"/>
      <c r="CI139" s="47"/>
      <c r="CJ139" s="47"/>
      <c r="CK139" s="47"/>
      <c r="CL139" s="47"/>
      <c r="CM139" s="47"/>
      <c r="CN139" s="47"/>
      <c r="CO139" s="47"/>
      <c r="CP139" s="47"/>
      <c r="CQ139" s="47"/>
      <c r="CR139" s="47"/>
      <c r="CS139" s="47"/>
      <c r="CT139" s="47"/>
      <c r="CU139" s="47"/>
      <c r="CV139" s="47"/>
      <c r="CW139" s="47"/>
      <c r="CX139" s="47"/>
      <c r="CY139" s="47"/>
      <c r="CZ139" s="47"/>
      <c r="DA139" s="47"/>
      <c r="DB139" s="47"/>
      <c r="DC139" s="47"/>
      <c r="DD139" s="47"/>
      <c r="DE139" s="47"/>
      <c r="DF139" s="47"/>
      <c r="DG139" s="47"/>
      <c r="DH139" s="47"/>
      <c r="DI139" s="47"/>
      <c r="DJ139" s="47"/>
      <c r="DK139" s="47"/>
      <c r="DL139" s="47"/>
      <c r="DM139" s="47"/>
      <c r="DN139" s="47"/>
      <c r="DO139" s="47"/>
      <c r="DP139" s="47"/>
      <c r="DQ139" s="47"/>
      <c r="DR139" s="47"/>
      <c r="DS139" s="47"/>
      <c r="DT139" s="47"/>
      <c r="DU139" s="47"/>
      <c r="DV139" s="47"/>
      <c r="DW139" s="47"/>
      <c r="EG139" s="47"/>
      <c r="EH139" s="47"/>
      <c r="EI139" s="47"/>
      <c r="EJ139" s="47"/>
      <c r="EK139" s="47"/>
      <c r="EL139" s="47"/>
      <c r="EM139" s="47"/>
      <c r="EN139" s="47"/>
      <c r="EO139" s="47"/>
      <c r="EP139" s="47"/>
      <c r="EQ139" s="47"/>
      <c r="ER139" s="47"/>
      <c r="ES139" s="166" t="str">
        <f>""</f>
        <v/>
      </c>
      <c r="ET139" s="324"/>
      <c r="EU139" s="324"/>
      <c r="EV139" s="516"/>
      <c r="EW139" s="163" t="str">
        <f ca="1"/>
        <v>FMS Dual</v>
      </c>
      <c r="EX139" s="194" t="s">
        <v>21</v>
      </c>
      <c r="EY139" s="194" t="s">
        <v>21</v>
      </c>
      <c r="EZ139" s="75"/>
      <c r="FA139" s="56"/>
      <c r="FB139" s="47"/>
    </row>
    <row r="140" spans="1:158" s="39" customFormat="1" hidden="1" x14ac:dyDescent="0.25">
      <c r="A140" s="202"/>
      <c r="B140" s="202"/>
      <c r="C140" s="202"/>
      <c r="D140" s="202"/>
      <c r="E140" s="202"/>
      <c r="F140" s="202"/>
      <c r="G140" s="202"/>
      <c r="H140" s="202"/>
      <c r="I140" s="202"/>
      <c r="J140" s="202"/>
      <c r="K140" s="202"/>
      <c r="L140" s="202"/>
      <c r="M140" s="48"/>
      <c r="N140" s="48"/>
      <c r="O140" s="48"/>
      <c r="P140" s="48"/>
      <c r="Q140" s="48"/>
      <c r="R140" s="47"/>
      <c r="S140" s="91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  <c r="CF140" s="47"/>
      <c r="CG140" s="47"/>
      <c r="CH140" s="47"/>
      <c r="CI140" s="47"/>
      <c r="CJ140" s="47"/>
      <c r="CK140" s="47"/>
      <c r="CL140" s="47"/>
      <c r="CM140" s="47"/>
      <c r="CN140" s="47"/>
      <c r="CO140" s="47"/>
      <c r="CP140" s="47"/>
      <c r="CQ140" s="47"/>
      <c r="CR140" s="47"/>
      <c r="CS140" s="47"/>
      <c r="CT140" s="47"/>
      <c r="CU140" s="47"/>
      <c r="CV140" s="47"/>
      <c r="CW140" s="47"/>
      <c r="CX140" s="47"/>
      <c r="CY140" s="47"/>
      <c r="CZ140" s="47"/>
      <c r="DA140" s="47"/>
      <c r="DB140" s="47"/>
      <c r="DC140" s="47"/>
      <c r="DD140" s="47"/>
      <c r="DE140" s="47"/>
      <c r="DF140" s="47"/>
      <c r="DG140" s="47"/>
      <c r="DH140" s="47"/>
      <c r="DI140" s="47"/>
      <c r="DJ140" s="47"/>
      <c r="DK140" s="47"/>
      <c r="DL140" s="47"/>
      <c r="DM140" s="47"/>
      <c r="DN140" s="47"/>
      <c r="DO140" s="47"/>
      <c r="DP140" s="47"/>
      <c r="DQ140" s="47"/>
      <c r="DR140" s="47"/>
      <c r="DS140" s="47"/>
      <c r="DT140" s="47"/>
      <c r="DU140" s="47"/>
      <c r="DV140" s="47"/>
      <c r="DW140" s="47"/>
      <c r="EG140" s="47"/>
      <c r="EH140" s="47"/>
      <c r="EI140" s="47"/>
      <c r="EJ140" s="47"/>
      <c r="EK140" s="47"/>
      <c r="EL140" s="47"/>
      <c r="EM140" s="47"/>
      <c r="EN140" s="47"/>
      <c r="EO140" s="47"/>
      <c r="EP140" s="47"/>
      <c r="EQ140" s="47"/>
      <c r="ER140" s="47"/>
      <c r="ES140" s="166" t="str">
        <f>""</f>
        <v/>
      </c>
      <c r="ET140" s="324"/>
      <c r="EU140" s="324"/>
      <c r="EV140" s="516"/>
      <c r="EW140" s="163" t="str">
        <f ca="1"/>
        <v>MRS Universal</v>
      </c>
      <c r="EX140" s="194" t="s">
        <v>83</v>
      </c>
      <c r="EY140" s="194" t="s">
        <v>171</v>
      </c>
      <c r="EZ140" s="75"/>
      <c r="FA140" s="56"/>
      <c r="FB140" s="47"/>
    </row>
    <row r="141" spans="1:158" s="39" customFormat="1" hidden="1" x14ac:dyDescent="0.25">
      <c r="A141" s="202"/>
      <c r="B141" s="202"/>
      <c r="C141" s="202"/>
      <c r="D141" s="202"/>
      <c r="E141" s="202"/>
      <c r="F141" s="202"/>
      <c r="G141" s="202"/>
      <c r="H141" s="202"/>
      <c r="I141" s="202"/>
      <c r="J141" s="202"/>
      <c r="K141" s="202"/>
      <c r="L141" s="202"/>
      <c r="M141" s="202"/>
      <c r="N141" s="202"/>
      <c r="O141" s="202"/>
      <c r="P141" s="202"/>
      <c r="Q141" s="202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  <c r="CF141" s="47"/>
      <c r="CG141" s="47"/>
      <c r="CH141" s="47"/>
      <c r="CI141" s="47"/>
      <c r="CJ141" s="47"/>
      <c r="CK141" s="47"/>
      <c r="CL141" s="47"/>
      <c r="CM141" s="47"/>
      <c r="CN141" s="47"/>
      <c r="CO141" s="47"/>
      <c r="CP141" s="47"/>
      <c r="CQ141" s="47"/>
      <c r="CR141" s="47"/>
      <c r="CS141" s="47"/>
      <c r="CT141" s="47"/>
      <c r="CU141" s="47"/>
      <c r="CV141" s="47"/>
      <c r="CW141" s="47"/>
      <c r="CX141" s="47"/>
      <c r="CY141" s="47"/>
      <c r="CZ141" s="47"/>
      <c r="DA141" s="47"/>
      <c r="DB141" s="47"/>
      <c r="DC141" s="47"/>
      <c r="DD141" s="47"/>
      <c r="DE141" s="47"/>
      <c r="DF141" s="47"/>
      <c r="DG141" s="47"/>
      <c r="DH141" s="47"/>
      <c r="DI141" s="47"/>
      <c r="DJ141" s="47"/>
      <c r="DK141" s="47"/>
      <c r="DL141" s="47"/>
      <c r="DM141" s="47"/>
      <c r="DN141" s="47"/>
      <c r="DO141" s="47"/>
      <c r="DP141" s="47"/>
      <c r="DQ141" s="47"/>
      <c r="DR141" s="47"/>
      <c r="DS141" s="47"/>
      <c r="DT141" s="47"/>
      <c r="DU141" s="47"/>
      <c r="DV141" s="47"/>
      <c r="DW141" s="47"/>
      <c r="EG141" s="47"/>
      <c r="EH141" s="47"/>
      <c r="EI141" s="47"/>
      <c r="EJ141" s="47"/>
      <c r="EK141" s="47"/>
      <c r="EL141" s="47"/>
      <c r="EM141" s="47"/>
      <c r="EN141" s="47"/>
      <c r="EO141" s="47"/>
      <c r="EP141" s="47"/>
      <c r="EQ141" s="47"/>
      <c r="ER141" s="47"/>
      <c r="ES141" s="166" t="str">
        <f>""</f>
        <v/>
      </c>
      <c r="ET141" s="324"/>
      <c r="EU141" s="324"/>
      <c r="EV141" s="516"/>
      <c r="EW141" s="163" t="str">
        <f ca="1"/>
        <v>CS Recess</v>
      </c>
      <c r="EX141" s="194" t="s">
        <v>86</v>
      </c>
      <c r="EY141" s="194" t="s">
        <v>172</v>
      </c>
      <c r="EZ141" s="75"/>
      <c r="FA141" s="56"/>
      <c r="FB141" s="47"/>
    </row>
    <row r="142" spans="1:158" s="39" customFormat="1" hidden="1" x14ac:dyDescent="0.25">
      <c r="A142" s="202"/>
      <c r="B142" s="202"/>
      <c r="C142" s="202"/>
      <c r="D142" s="202"/>
      <c r="E142" s="202"/>
      <c r="F142" s="202"/>
      <c r="G142" s="202"/>
      <c r="H142" s="202"/>
      <c r="I142" s="202"/>
      <c r="J142" s="202"/>
      <c r="K142" s="202"/>
      <c r="L142" s="202"/>
      <c r="M142" s="202"/>
      <c r="N142" s="202"/>
      <c r="O142" s="202"/>
      <c r="P142" s="202"/>
      <c r="Q142" s="202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  <c r="CF142" s="47"/>
      <c r="CG142" s="47"/>
      <c r="CH142" s="47"/>
      <c r="CI142" s="47"/>
      <c r="CJ142" s="47"/>
      <c r="CK142" s="47"/>
      <c r="CL142" s="47"/>
      <c r="CM142" s="47"/>
      <c r="CN142" s="47"/>
      <c r="CO142" s="47"/>
      <c r="CP142" s="47"/>
      <c r="CQ142" s="47"/>
      <c r="CR142" s="47"/>
      <c r="CS142" s="47"/>
      <c r="CT142" s="47"/>
      <c r="CU142" s="47"/>
      <c r="CV142" s="47"/>
      <c r="CW142" s="47"/>
      <c r="CX142" s="47"/>
      <c r="CY142" s="47"/>
      <c r="CZ142" s="47"/>
      <c r="DA142" s="47"/>
      <c r="DB142" s="47"/>
      <c r="DC142" s="47"/>
      <c r="DD142" s="47"/>
      <c r="DE142" s="47"/>
      <c r="DF142" s="47"/>
      <c r="DG142" s="47"/>
      <c r="DH142" s="47"/>
      <c r="DI142" s="47"/>
      <c r="DJ142" s="47"/>
      <c r="DK142" s="47"/>
      <c r="DL142" s="47"/>
      <c r="DM142" s="47"/>
      <c r="DN142" s="47"/>
      <c r="DO142" s="47"/>
      <c r="DP142" s="47"/>
      <c r="DQ142" s="47"/>
      <c r="DR142" s="47"/>
      <c r="DS142" s="47"/>
      <c r="DT142" s="47"/>
      <c r="DU142" s="47"/>
      <c r="DV142" s="47"/>
      <c r="DW142" s="47"/>
      <c r="EG142" s="47"/>
      <c r="EH142" s="47"/>
      <c r="EI142" s="47"/>
      <c r="EJ142" s="47"/>
      <c r="EK142" s="47"/>
      <c r="EL142" s="47"/>
      <c r="EM142" s="47"/>
      <c r="EN142" s="47"/>
      <c r="EO142" s="47"/>
      <c r="EP142" s="47"/>
      <c r="EQ142" s="47"/>
      <c r="ER142" s="47"/>
      <c r="ES142" s="166" t="str">
        <f>""</f>
        <v/>
      </c>
      <c r="ET142" s="324"/>
      <c r="EU142" s="324"/>
      <c r="EV142" s="516"/>
      <c r="EW142" s="163" t="str">
        <f ca="1"/>
        <v>CRS Square 30</v>
      </c>
      <c r="EX142" s="194" t="s">
        <v>197</v>
      </c>
      <c r="EY142" s="194" t="s">
        <v>197</v>
      </c>
      <c r="EZ142" s="75"/>
      <c r="FA142" s="56"/>
      <c r="FB142" s="47"/>
    </row>
    <row r="143" spans="1:158" s="39" customFormat="1" hidden="1" x14ac:dyDescent="0.25">
      <c r="A143" s="218"/>
      <c r="B143" s="202"/>
      <c r="C143" s="202"/>
      <c r="D143" s="202"/>
      <c r="E143" s="202"/>
      <c r="F143" s="202"/>
      <c r="G143" s="202"/>
      <c r="H143" s="202"/>
      <c r="I143" s="202"/>
      <c r="J143" s="202"/>
      <c r="K143" s="202"/>
      <c r="L143" s="202"/>
      <c r="M143" s="202"/>
      <c r="N143" s="202"/>
      <c r="O143" s="202"/>
      <c r="P143" s="202"/>
      <c r="Q143" s="202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  <c r="CF143" s="47"/>
      <c r="CG143" s="47"/>
      <c r="CH143" s="47"/>
      <c r="CI143" s="47"/>
      <c r="CJ143" s="47"/>
      <c r="CK143" s="47"/>
      <c r="CL143" s="47"/>
      <c r="CM143" s="47"/>
      <c r="CN143" s="47"/>
      <c r="CO143" s="47"/>
      <c r="CP143" s="47"/>
      <c r="CQ143" s="47"/>
      <c r="CR143" s="47"/>
      <c r="CS143" s="47"/>
      <c r="CT143" s="47"/>
      <c r="CU143" s="47"/>
      <c r="CV143" s="47"/>
      <c r="CW143" s="47"/>
      <c r="CX143" s="47"/>
      <c r="CY143" s="47"/>
      <c r="CZ143" s="47"/>
      <c r="DA143" s="47"/>
      <c r="DB143" s="47"/>
      <c r="DC143" s="47"/>
      <c r="DD143" s="47"/>
      <c r="DE143" s="47"/>
      <c r="DF143" s="47"/>
      <c r="DG143" s="47"/>
      <c r="DH143" s="47"/>
      <c r="DI143" s="47"/>
      <c r="DJ143" s="47"/>
      <c r="DK143" s="47"/>
      <c r="DL143" s="47"/>
      <c r="DM143" s="47"/>
      <c r="DN143" s="47"/>
      <c r="DO143" s="47"/>
      <c r="DP143" s="47"/>
      <c r="DQ143" s="47"/>
      <c r="DR143" s="47"/>
      <c r="DS143" s="47"/>
      <c r="DT143" s="47"/>
      <c r="DU143" s="47"/>
      <c r="DV143" s="47"/>
      <c r="DW143" s="47"/>
      <c r="EG143" s="47"/>
      <c r="EH143" s="47"/>
      <c r="EI143" s="47"/>
      <c r="EJ143" s="47"/>
      <c r="EK143" s="47"/>
      <c r="EL143" s="47"/>
      <c r="EM143" s="47"/>
      <c r="EN143" s="47"/>
      <c r="EO143" s="47"/>
      <c r="EP143" s="47"/>
      <c r="EQ143" s="47"/>
      <c r="ER143" s="47"/>
      <c r="ES143" s="166" t="str">
        <f>""</f>
        <v/>
      </c>
      <c r="ET143" s="324"/>
      <c r="EU143" s="324"/>
      <c r="EV143" s="516"/>
      <c r="EW143" s="164" t="str">
        <f ca="1"/>
        <v>CRS Rectangular 45</v>
      </c>
      <c r="EX143" s="203" t="s">
        <v>198</v>
      </c>
      <c r="EY143" s="203" t="s">
        <v>198</v>
      </c>
      <c r="EZ143" s="59"/>
      <c r="FA143" s="63"/>
      <c r="FB143" s="47"/>
    </row>
    <row r="144" spans="1:158" s="39" customFormat="1" hidden="1" x14ac:dyDescent="0.25">
      <c r="A144" s="218"/>
      <c r="B144" s="218"/>
      <c r="C144" s="218"/>
      <c r="D144" s="218"/>
      <c r="E144" s="218"/>
      <c r="F144" s="218"/>
      <c r="G144" s="218"/>
      <c r="H144" s="218"/>
      <c r="I144" s="218"/>
      <c r="J144" s="218"/>
      <c r="K144" s="218"/>
      <c r="L144" s="218"/>
      <c r="M144" s="218"/>
      <c r="N144" s="218"/>
      <c r="O144" s="218"/>
      <c r="P144" s="218"/>
      <c r="Q144" s="218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  <c r="CF144" s="47"/>
      <c r="CG144" s="47"/>
      <c r="CH144" s="47"/>
      <c r="CI144" s="47"/>
      <c r="CJ144" s="47"/>
      <c r="CK144" s="47"/>
      <c r="CL144" s="47"/>
      <c r="CM144" s="47"/>
      <c r="CN144" s="47"/>
      <c r="CO144" s="47"/>
      <c r="CP144" s="47"/>
      <c r="CQ144" s="47"/>
      <c r="CR144" s="47"/>
      <c r="CS144" s="47"/>
      <c r="CT144" s="47"/>
      <c r="CU144" s="47"/>
      <c r="CV144" s="47"/>
      <c r="CW144" s="47"/>
      <c r="CX144" s="47"/>
      <c r="CY144" s="47"/>
      <c r="CZ144" s="47"/>
      <c r="DA144" s="47"/>
      <c r="DB144" s="47"/>
      <c r="DC144" s="47"/>
      <c r="DD144" s="47"/>
      <c r="DE144" s="47"/>
      <c r="DF144" s="47"/>
      <c r="DG144" s="47"/>
      <c r="DH144" s="47"/>
      <c r="DI144" s="47"/>
      <c r="DJ144" s="47"/>
      <c r="DK144" s="47"/>
      <c r="DL144" s="47"/>
      <c r="DM144" s="47"/>
      <c r="DN144" s="47"/>
      <c r="DO144" s="47"/>
      <c r="DP144" s="47"/>
      <c r="DQ144" s="47"/>
      <c r="DR144" s="47"/>
      <c r="DS144" s="47"/>
      <c r="DT144" s="47"/>
      <c r="DU144" s="47"/>
      <c r="DV144" s="47"/>
      <c r="DW144" s="47"/>
      <c r="EG144" s="47"/>
      <c r="EH144" s="47"/>
      <c r="EI144" s="47"/>
      <c r="EJ144" s="47"/>
      <c r="EK144" s="47"/>
      <c r="EL144" s="47"/>
      <c r="EM144" s="47"/>
      <c r="EN144" s="47"/>
      <c r="EO144" s="47"/>
      <c r="EP144" s="47"/>
      <c r="EQ144" s="47"/>
      <c r="ER144" s="47"/>
      <c r="ES144" s="166" t="str">
        <f>""</f>
        <v/>
      </c>
      <c r="ET144" s="47"/>
      <c r="EU144" s="47"/>
      <c r="EV144" s="47"/>
      <c r="EW144" s="165" t="str">
        <f ca="1"/>
        <v>&gt;&gt; Asymmetrical curtain &lt;&lt;</v>
      </c>
      <c r="EX144" s="204" t="s">
        <v>351</v>
      </c>
      <c r="EY144" s="204" t="s">
        <v>352</v>
      </c>
      <c r="EZ144" s="205"/>
      <c r="FA144" s="71"/>
      <c r="FB144" s="47"/>
    </row>
    <row r="145" spans="1:158" s="39" customFormat="1" hidden="1" x14ac:dyDescent="0.25">
      <c r="A145" s="47"/>
      <c r="B145" s="47"/>
      <c r="C145" s="47"/>
      <c r="D145" s="47"/>
      <c r="E145" s="90"/>
      <c r="F145" s="90"/>
      <c r="G145" s="90"/>
      <c r="H145" s="90"/>
      <c r="I145" s="90"/>
      <c r="J145" s="90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  <c r="CF145" s="47"/>
      <c r="CG145" s="47"/>
      <c r="CH145" s="47"/>
      <c r="CI145" s="47"/>
      <c r="CJ145" s="47"/>
      <c r="CK145" s="47"/>
      <c r="CL145" s="47"/>
      <c r="CM145" s="47"/>
      <c r="CN145" s="47"/>
      <c r="CO145" s="47"/>
      <c r="CP145" s="47"/>
      <c r="CQ145" s="47"/>
      <c r="CR145" s="47"/>
      <c r="CS145" s="47"/>
      <c r="CT145" s="47"/>
      <c r="CU145" s="47"/>
      <c r="CV145" s="47"/>
      <c r="CW145" s="47"/>
      <c r="CX145" s="47"/>
      <c r="CY145" s="47"/>
      <c r="CZ145" s="47"/>
      <c r="DA145" s="47"/>
      <c r="DB145" s="47"/>
      <c r="DC145" s="47"/>
      <c r="DD145" s="47"/>
      <c r="DE145" s="47"/>
      <c r="DF145" s="47"/>
      <c r="DG145" s="47"/>
      <c r="DH145" s="47"/>
      <c r="DI145" s="47"/>
      <c r="DJ145" s="47"/>
      <c r="DK145" s="47"/>
      <c r="DL145" s="47"/>
      <c r="DM145" s="47"/>
      <c r="DN145" s="47"/>
      <c r="DO145" s="47"/>
      <c r="DP145" s="47"/>
      <c r="DQ145" s="47"/>
      <c r="DR145" s="47"/>
      <c r="DS145" s="47"/>
      <c r="DT145" s="47"/>
      <c r="DU145" s="47"/>
      <c r="DV145" s="47"/>
      <c r="DW145" s="47"/>
      <c r="EG145" s="47"/>
      <c r="EH145" s="47"/>
      <c r="EI145" s="47"/>
      <c r="EJ145" s="47"/>
      <c r="EK145" s="47"/>
      <c r="EL145" s="47"/>
      <c r="EM145" s="47"/>
      <c r="EN145" s="47"/>
      <c r="EO145" s="47"/>
      <c r="EP145" s="47"/>
      <c r="EQ145" s="47"/>
      <c r="ER145" s="47"/>
      <c r="ES145" s="166" t="str">
        <f>""</f>
        <v/>
      </c>
      <c r="ET145" s="47"/>
      <c r="EU145" s="47"/>
      <c r="EV145" s="47"/>
      <c r="EW145" s="163" t="str">
        <f ca="1"/>
        <v>Values ​​are added together</v>
      </c>
      <c r="EX145" s="194" t="s">
        <v>353</v>
      </c>
      <c r="EY145" s="194" t="s">
        <v>354</v>
      </c>
      <c r="EZ145" s="75"/>
      <c r="FA145" s="56"/>
      <c r="FB145" s="47"/>
    </row>
    <row r="146" spans="1:158" s="39" customFormat="1" hidden="1" x14ac:dyDescent="0.25">
      <c r="D146" s="219"/>
      <c r="E146" s="219"/>
      <c r="F146" s="219"/>
      <c r="G146" s="219"/>
      <c r="H146" s="219"/>
      <c r="I146" s="219"/>
      <c r="J146" s="219"/>
      <c r="ES146" s="166" t="str">
        <f>""</f>
        <v/>
      </c>
      <c r="ET146" s="522" t="s">
        <v>356</v>
      </c>
      <c r="EU146" s="523"/>
      <c r="EV146" s="523"/>
      <c r="EW146" s="207">
        <f ca="1"/>
        <v>0</v>
      </c>
      <c r="EX146" s="245"/>
      <c r="EY146" s="208"/>
      <c r="EZ146" s="208"/>
      <c r="FA146" s="209"/>
      <c r="FB146" s="47"/>
    </row>
    <row r="147" spans="1:158" s="39" customFormat="1" ht="15.75" hidden="1" thickBot="1" x14ac:dyDescent="0.3">
      <c r="D147" s="219"/>
      <c r="E147" s="219"/>
      <c r="F147" s="219"/>
      <c r="G147" s="219"/>
      <c r="H147" s="219"/>
      <c r="I147" s="219"/>
      <c r="J147" s="219"/>
      <c r="ES147" s="166" t="str">
        <f>""</f>
        <v/>
      </c>
      <c r="ET147" s="524"/>
      <c r="EU147" s="525"/>
      <c r="EV147" s="525"/>
      <c r="EW147" s="242">
        <f ca="1"/>
        <v>0</v>
      </c>
      <c r="EX147" s="246"/>
      <c r="EY147" s="246"/>
      <c r="EZ147" s="243"/>
      <c r="FA147" s="244"/>
      <c r="FB147" s="47"/>
    </row>
    <row r="148" spans="1:158" s="39" customFormat="1" hidden="1" x14ac:dyDescent="0.25">
      <c r="AP148" s="220"/>
      <c r="AZ148" s="41"/>
      <c r="ES148" s="166" t="str">
        <f>""</f>
        <v/>
      </c>
      <c r="ET148" s="286" t="s">
        <v>355</v>
      </c>
      <c r="EU148" s="286"/>
      <c r="EV148" s="286"/>
      <c r="EW148" s="161" t="str">
        <f ca="1"/>
        <v>Mobile</v>
      </c>
      <c r="EX148" s="61" t="s">
        <v>183</v>
      </c>
      <c r="EY148" s="62" t="s">
        <v>184</v>
      </c>
      <c r="EZ148" s="62"/>
      <c r="FA148" s="63"/>
      <c r="FB148" s="47"/>
    </row>
    <row r="149" spans="1:158" s="39" customFormat="1" hidden="1" x14ac:dyDescent="0.25">
      <c r="A149" s="221"/>
      <c r="B149" s="221"/>
      <c r="C149" s="221"/>
      <c r="D149" s="221"/>
      <c r="E149" s="222"/>
      <c r="AP149" s="220"/>
      <c r="AZ149" s="41"/>
      <c r="ES149" s="166" t="str">
        <f>""</f>
        <v/>
      </c>
      <c r="ET149" s="324" t="s">
        <v>133</v>
      </c>
      <c r="EU149" s="324"/>
      <c r="EV149" s="324"/>
      <c r="EW149" s="158" t="str">
        <f ca="1"/>
        <v>Track type</v>
      </c>
      <c r="EX149" s="54" t="s">
        <v>179</v>
      </c>
      <c r="EY149" s="55" t="s">
        <v>178</v>
      </c>
      <c r="EZ149" s="55"/>
      <c r="FA149" s="56"/>
      <c r="FB149" s="47"/>
    </row>
    <row r="150" spans="1:158" s="39" customFormat="1" hidden="1" x14ac:dyDescent="0.25">
      <c r="A150" s="220"/>
      <c r="B150" s="220"/>
      <c r="C150" s="220"/>
      <c r="D150" s="223"/>
      <c r="E150" s="223"/>
      <c r="F150" s="220"/>
      <c r="AP150" s="220"/>
      <c r="AZ150" s="41"/>
      <c r="EO150" s="47"/>
      <c r="ES150" s="166" t="str">
        <f>""</f>
        <v/>
      </c>
      <c r="ET150" s="324"/>
      <c r="EU150" s="324"/>
      <c r="EV150" s="324"/>
      <c r="EW150" s="160" t="str">
        <f ca="1"/>
        <v>Track size</v>
      </c>
      <c r="EX150" s="210" t="s">
        <v>125</v>
      </c>
      <c r="EY150" s="211" t="s">
        <v>174</v>
      </c>
      <c r="EZ150" s="57"/>
      <c r="FA150" s="58"/>
      <c r="FB150" s="47"/>
    </row>
    <row r="151" spans="1:158" s="39" customFormat="1" hidden="1" x14ac:dyDescent="0.25">
      <c r="A151" s="220"/>
      <c r="B151" s="220"/>
      <c r="I151"/>
      <c r="L151" s="220"/>
      <c r="AZ151" s="41"/>
      <c r="ES151" s="166" t="str">
        <f>""</f>
        <v/>
      </c>
      <c r="ET151" s="324"/>
      <c r="EU151" s="324"/>
      <c r="EV151" s="324"/>
      <c r="EW151" s="161" t="str">
        <f ca="1"/>
        <v>in cm</v>
      </c>
      <c r="EX151" s="212" t="s">
        <v>180</v>
      </c>
      <c r="EY151" s="213" t="s">
        <v>180</v>
      </c>
      <c r="EZ151" s="59"/>
      <c r="FA151" s="60"/>
      <c r="FB151" s="47"/>
    </row>
    <row r="152" spans="1:158" s="39" customFormat="1" hidden="1" x14ac:dyDescent="0.25">
      <c r="A152" s="220"/>
      <c r="D152" s="220"/>
      <c r="E152" s="224"/>
      <c r="F152" s="225"/>
      <c r="I152"/>
      <c r="AZ152" s="41"/>
      <c r="ES152" s="166" t="str">
        <f>""</f>
        <v/>
      </c>
      <c r="ET152" s="324"/>
      <c r="EU152" s="324"/>
      <c r="EV152" s="324"/>
      <c r="EW152" s="158" t="str">
        <f ca="1"/>
        <v>Easyflex &lt;&gt;</v>
      </c>
      <c r="EX152" s="54" t="s">
        <v>185</v>
      </c>
      <c r="EY152" s="55" t="s">
        <v>185</v>
      </c>
      <c r="EZ152" s="55"/>
      <c r="FA152" s="56"/>
      <c r="FB152" s="91"/>
    </row>
    <row r="153" spans="1:158" s="39" customFormat="1" hidden="1" x14ac:dyDescent="0.25">
      <c r="A153" s="221"/>
      <c r="B153" s="221"/>
      <c r="C153" s="221"/>
      <c r="D153" s="221"/>
      <c r="E153" s="221"/>
      <c r="F153" s="226"/>
      <c r="I153"/>
      <c r="AR153" s="227"/>
      <c r="AS153" s="227"/>
      <c r="AZ153" s="41"/>
      <c r="ES153" s="166" t="str">
        <f>""</f>
        <v/>
      </c>
      <c r="ET153" s="324"/>
      <c r="EU153" s="324"/>
      <c r="EV153" s="324"/>
      <c r="EW153" s="161" t="str">
        <f ca="1"/>
        <v>Easywave</v>
      </c>
      <c r="EX153" s="61" t="s">
        <v>0</v>
      </c>
      <c r="EY153" s="62" t="s">
        <v>0</v>
      </c>
      <c r="EZ153" s="62"/>
      <c r="FA153" s="63"/>
      <c r="FB153" s="91"/>
    </row>
    <row r="154" spans="1:158" customFormat="1" ht="15" hidden="1" customHeight="1" x14ac:dyDescent="0.25">
      <c r="A154" s="228"/>
      <c r="B154" s="229"/>
      <c r="C154" s="229"/>
      <c r="D154" s="39"/>
      <c r="E154" s="41"/>
      <c r="F154" s="230"/>
      <c r="G154" s="39"/>
      <c r="H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231"/>
      <c r="X154" s="229"/>
      <c r="Y154" s="22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227"/>
      <c r="AS154" s="227"/>
      <c r="AT154" s="39"/>
      <c r="AU154" s="39"/>
      <c r="AV154" s="39"/>
      <c r="AW154" s="39"/>
      <c r="AX154" s="39"/>
      <c r="AY154" s="39"/>
      <c r="AZ154" s="41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ES154" s="166" t="str">
        <f>""</f>
        <v/>
      </c>
      <c r="ET154" s="324"/>
      <c r="EU154" s="324"/>
      <c r="EV154" s="324"/>
      <c r="EW154" s="160" t="str">
        <f ca="1"/>
        <v>Carrier</v>
      </c>
      <c r="EX154" s="64" t="s">
        <v>173</v>
      </c>
      <c r="EY154" s="65" t="s">
        <v>175</v>
      </c>
      <c r="EZ154" s="65"/>
      <c r="FA154" s="66"/>
      <c r="FB154" s="91"/>
    </row>
    <row r="155" spans="1:158" customFormat="1" hidden="1" x14ac:dyDescent="0.25">
      <c r="A155" s="232"/>
      <c r="B155" s="229"/>
      <c r="C155" s="229"/>
      <c r="D155" s="39"/>
      <c r="E155" s="39"/>
      <c r="F155" s="230"/>
      <c r="G155" s="39"/>
      <c r="H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229"/>
      <c r="Y155" s="22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41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S155" s="96"/>
      <c r="ES155" s="166" t="str">
        <f>""</f>
        <v/>
      </c>
      <c r="ET155" s="324"/>
      <c r="EU155" s="324"/>
      <c r="EV155" s="324"/>
      <c r="EW155" s="161" t="str">
        <f ca="1"/>
        <v>Distance</v>
      </c>
      <c r="EX155" s="61" t="s">
        <v>181</v>
      </c>
      <c r="EY155" s="62" t="s">
        <v>182</v>
      </c>
      <c r="EZ155" s="62"/>
      <c r="FA155" s="63"/>
      <c r="FB155" s="91"/>
    </row>
    <row r="156" spans="1:158" customFormat="1" hidden="1" x14ac:dyDescent="0.25">
      <c r="A156" s="232"/>
      <c r="B156" s="229"/>
      <c r="C156" s="229"/>
      <c r="D156" s="39"/>
      <c r="E156" s="39"/>
      <c r="F156" s="39"/>
      <c r="H156" s="39"/>
      <c r="M156" s="39"/>
      <c r="N156" s="39"/>
      <c r="O156" s="39"/>
      <c r="Q156" s="39"/>
      <c r="X156" s="229"/>
      <c r="Y156" s="229"/>
      <c r="AZ156" s="233"/>
      <c r="BR156" s="96"/>
      <c r="BS156" s="96"/>
      <c r="ES156" s="166" t="str">
        <f>""</f>
        <v/>
      </c>
      <c r="ET156" s="324"/>
      <c r="EU156" s="324"/>
      <c r="EV156" s="324"/>
      <c r="EW156" s="160" t="str">
        <f ca="1"/>
        <v>One-way draw &lt;&gt;</v>
      </c>
      <c r="EX156" s="65" t="str">
        <f>EX176 &amp; " &lt;&gt;"</f>
        <v>One-way draw &lt;&gt;</v>
      </c>
      <c r="EY156" s="65" t="str">
        <f>EY176 &amp; " &lt;&gt;"</f>
        <v>Enkelpakket &lt;&gt;</v>
      </c>
      <c r="EZ156" s="65"/>
      <c r="FA156" s="66"/>
      <c r="FB156" s="91"/>
    </row>
    <row r="157" spans="1:158" customFormat="1" hidden="1" x14ac:dyDescent="0.25">
      <c r="A157" s="232"/>
      <c r="B157" s="229"/>
      <c r="C157" s="229"/>
      <c r="D157" s="39"/>
      <c r="E157" s="39"/>
      <c r="F157" s="39"/>
      <c r="H157" s="234"/>
      <c r="M157" s="39"/>
      <c r="N157" s="39"/>
      <c r="O157" s="39"/>
      <c r="Q157" s="39"/>
      <c r="AZ157" s="233"/>
      <c r="BB157" s="96"/>
      <c r="BC157" s="96"/>
      <c r="BF157" s="96"/>
      <c r="BG157" s="96"/>
      <c r="BJ157" s="96"/>
      <c r="BK157" s="96"/>
      <c r="BM157" s="89"/>
      <c r="BN157" s="96"/>
      <c r="BO157" s="96"/>
      <c r="BP157" s="96"/>
      <c r="BQ157" s="96"/>
      <c r="BR157" s="96"/>
      <c r="BS157" s="96"/>
      <c r="ES157" s="166" t="str">
        <f>""</f>
        <v/>
      </c>
      <c r="ET157" s="324"/>
      <c r="EU157" s="324"/>
      <c r="EV157" s="324"/>
      <c r="EW157" s="161" t="str">
        <f ca="1"/>
        <v>Center closing</v>
      </c>
      <c r="EX157" s="62" t="str">
        <f>EX175</f>
        <v>Center closing</v>
      </c>
      <c r="EY157" s="62" t="str">
        <f>EY175</f>
        <v>Middensluitend</v>
      </c>
      <c r="EZ157" s="62"/>
      <c r="FA157" s="63"/>
      <c r="FB157" s="91"/>
    </row>
    <row r="158" spans="1:158" customFormat="1" hidden="1" x14ac:dyDescent="0.25">
      <c r="H158" s="222"/>
      <c r="M158" s="39"/>
      <c r="N158" s="39"/>
      <c r="O158" s="39"/>
      <c r="Q158" s="39"/>
      <c r="AZ158" s="233"/>
      <c r="BB158" s="96"/>
      <c r="BC158" s="96"/>
      <c r="BF158" s="96"/>
      <c r="BG158" s="96"/>
      <c r="BJ158" s="96"/>
      <c r="BK158" s="96"/>
      <c r="BL158" s="235"/>
      <c r="BM158" s="235"/>
      <c r="BN158" s="96"/>
      <c r="BO158" s="96"/>
      <c r="BR158" s="96"/>
      <c r="BS158" s="96"/>
      <c r="ES158" s="166" t="str">
        <f>""</f>
        <v/>
      </c>
      <c r="ET158" s="324"/>
      <c r="EU158" s="324"/>
      <c r="EV158" s="324"/>
      <c r="EW158" s="160" t="str">
        <f ca="1"/>
        <v>Master type:</v>
      </c>
      <c r="EX158" s="64" t="s">
        <v>134</v>
      </c>
      <c r="EY158" s="65" t="s">
        <v>186</v>
      </c>
      <c r="EZ158" s="65"/>
      <c r="FA158" s="66"/>
      <c r="FB158" s="91"/>
    </row>
    <row r="159" spans="1:158" customFormat="1" hidden="1" x14ac:dyDescent="0.25">
      <c r="H159" s="222"/>
      <c r="M159" s="39"/>
      <c r="N159" s="39"/>
      <c r="O159" s="39"/>
      <c r="Q159" s="39"/>
      <c r="AZ159" s="233"/>
      <c r="BB159" s="96"/>
      <c r="BC159" s="96"/>
      <c r="BF159" s="96"/>
      <c r="BG159" s="96"/>
      <c r="BJ159" s="96"/>
      <c r="BK159" s="96"/>
      <c r="BN159" s="96"/>
      <c r="BO159" s="96"/>
      <c r="BR159" s="96"/>
      <c r="BS159" s="96"/>
      <c r="ES159" s="166" t="str">
        <f>""</f>
        <v/>
      </c>
      <c r="ET159" s="324"/>
      <c r="EU159" s="324"/>
      <c r="EV159" s="324"/>
      <c r="EW159" s="161" t="str">
        <f ca="1"/>
        <v>Steel / Plastic</v>
      </c>
      <c r="EX159" s="62" t="str">
        <f>EX177&amp; " / " &amp;EX178</f>
        <v>Steel / Plastic</v>
      </c>
      <c r="EY159" s="62" t="str">
        <f>EY177&amp; " / " &amp;EY178</f>
        <v>Staal / Kunststof</v>
      </c>
      <c r="EZ159" s="62"/>
      <c r="FA159" s="63"/>
      <c r="FB159" s="91"/>
    </row>
    <row r="160" spans="1:158" customFormat="1" hidden="1" x14ac:dyDescent="0.25">
      <c r="G160" s="236"/>
      <c r="H160" s="222"/>
      <c r="M160" s="39"/>
      <c r="N160" s="39"/>
      <c r="O160" s="39"/>
      <c r="Q160" s="39"/>
      <c r="AZ160" s="233"/>
      <c r="BB160" s="96"/>
      <c r="BC160" s="96"/>
      <c r="BF160" s="96"/>
      <c r="BG160" s="96"/>
      <c r="BJ160" s="96"/>
      <c r="BK160" s="96"/>
      <c r="BN160" s="96"/>
      <c r="BO160" s="96"/>
      <c r="BR160" s="96"/>
      <c r="BS160" s="96"/>
      <c r="ES160" s="166" t="str">
        <f>""</f>
        <v/>
      </c>
      <c r="ET160" s="324"/>
      <c r="EU160" s="324"/>
      <c r="EV160" s="324"/>
      <c r="EW160" s="160" t="str">
        <f ca="1"/>
        <v>Distance overlap</v>
      </c>
      <c r="EX160" s="64" t="s">
        <v>135</v>
      </c>
      <c r="EY160" s="57" t="s">
        <v>136</v>
      </c>
      <c r="EZ160" s="65"/>
      <c r="FA160" s="66"/>
      <c r="FB160" s="91"/>
    </row>
    <row r="161" spans="1:158" customFormat="1" ht="15" hidden="1" customHeight="1" x14ac:dyDescent="0.25">
      <c r="G161" s="236"/>
      <c r="H161" s="222"/>
      <c r="M161" s="39"/>
      <c r="N161" s="39"/>
      <c r="O161" s="39"/>
      <c r="Q161" s="39"/>
      <c r="AZ161" s="233"/>
      <c r="BB161" s="96"/>
      <c r="BC161" s="96"/>
      <c r="BF161" s="96"/>
      <c r="BG161" s="96"/>
      <c r="BJ161" s="96"/>
      <c r="BK161" s="96"/>
      <c r="BN161" s="96"/>
      <c r="BO161" s="96"/>
      <c r="BR161" s="96"/>
      <c r="BS161" s="96"/>
      <c r="ES161" s="166" t="str">
        <f>""</f>
        <v/>
      </c>
      <c r="ET161" s="324"/>
      <c r="EU161" s="324"/>
      <c r="EV161" s="324"/>
      <c r="EW161" s="161" t="str">
        <f ca="1"/>
        <v>in cm</v>
      </c>
      <c r="EX161" s="67" t="s">
        <v>180</v>
      </c>
      <c r="EY161" s="68" t="s">
        <v>180</v>
      </c>
      <c r="EZ161" s="62"/>
      <c r="FA161" s="63"/>
      <c r="FB161" s="91"/>
    </row>
    <row r="162" spans="1:158" customFormat="1" hidden="1" x14ac:dyDescent="0.25">
      <c r="G162" s="236"/>
      <c r="H162" s="222"/>
      <c r="M162" s="39"/>
      <c r="N162" s="39"/>
      <c r="O162" s="39"/>
      <c r="Q162" s="39"/>
      <c r="AZ162" s="233"/>
      <c r="BB162" s="96"/>
      <c r="BC162" s="96"/>
      <c r="BF162" s="96"/>
      <c r="BG162" s="96"/>
      <c r="BJ162" s="96"/>
      <c r="BK162" s="96"/>
      <c r="BN162" s="96"/>
      <c r="BO162" s="96"/>
      <c r="BR162" s="96"/>
      <c r="BS162" s="96"/>
      <c r="ES162" s="166" t="str">
        <f>""</f>
        <v/>
      </c>
      <c r="ET162" s="324" t="s">
        <v>137</v>
      </c>
      <c r="EU162" s="324"/>
      <c r="EV162" s="324"/>
      <c r="EW162" s="160" t="str">
        <f ca="1"/>
        <v>Number of hooks</v>
      </c>
      <c r="EX162" s="64" t="s">
        <v>138</v>
      </c>
      <c r="EY162" s="65" t="s">
        <v>139</v>
      </c>
      <c r="EZ162" s="65"/>
      <c r="FA162" s="66"/>
      <c r="FB162" s="91"/>
    </row>
    <row r="163" spans="1:158" customFormat="1" hidden="1" x14ac:dyDescent="0.25">
      <c r="H163" s="222"/>
      <c r="M163" s="39"/>
      <c r="N163" s="39"/>
      <c r="O163" s="39"/>
      <c r="Q163" s="39"/>
      <c r="AZ163" s="233"/>
      <c r="BB163" s="96"/>
      <c r="BC163" s="96"/>
      <c r="BF163" s="96"/>
      <c r="BG163" s="96"/>
      <c r="BJ163" s="96"/>
      <c r="BK163" s="96"/>
      <c r="BN163" s="96"/>
      <c r="BO163" s="96"/>
      <c r="BR163" s="96"/>
      <c r="BS163" s="96"/>
      <c r="ES163" s="166" t="str">
        <f>""</f>
        <v/>
      </c>
      <c r="ET163" s="324"/>
      <c r="EU163" s="324"/>
      <c r="EV163" s="324"/>
      <c r="EW163" s="161" t="str">
        <f ca="1"/>
        <v xml:space="preserve"> in curtain needed</v>
      </c>
      <c r="EX163" s="61" t="s">
        <v>140</v>
      </c>
      <c r="EY163" s="62" t="s">
        <v>141</v>
      </c>
      <c r="EZ163" s="62"/>
      <c r="FA163" s="63"/>
      <c r="FB163" s="91"/>
    </row>
    <row r="164" spans="1:158" customFormat="1" hidden="1" x14ac:dyDescent="0.25">
      <c r="H164" s="222"/>
      <c r="M164" s="39"/>
      <c r="N164" s="39"/>
      <c r="O164" s="39"/>
      <c r="Q164" s="39"/>
      <c r="AZ164" s="233"/>
      <c r="BB164" s="96"/>
      <c r="BC164" s="96"/>
      <c r="BF164" s="96"/>
      <c r="BG164" s="96"/>
      <c r="BJ164" s="96"/>
      <c r="BK164" s="96"/>
      <c r="BN164" s="96"/>
      <c r="BO164" s="96"/>
      <c r="BR164" s="96"/>
      <c r="ES164" s="166" t="str">
        <f>""</f>
        <v/>
      </c>
      <c r="ET164" s="324"/>
      <c r="EU164" s="324"/>
      <c r="EV164" s="324"/>
      <c r="EW164" s="160" t="str">
        <f ca="1"/>
        <v>Number of</v>
      </c>
      <c r="EX164" s="64" t="s">
        <v>142</v>
      </c>
      <c r="EY164" s="65" t="s">
        <v>143</v>
      </c>
      <c r="EZ164" s="65"/>
      <c r="FA164" s="66"/>
      <c r="FB164" s="91"/>
    </row>
    <row r="165" spans="1:158" customFormat="1" hidden="1" x14ac:dyDescent="0.25">
      <c r="H165" s="222"/>
      <c r="M165" s="39"/>
      <c r="N165" s="39"/>
      <c r="O165" s="39"/>
      <c r="Q165" s="39"/>
      <c r="AZ165" s="233"/>
      <c r="BB165" s="96"/>
      <c r="BC165" s="96"/>
      <c r="BF165" s="96"/>
      <c r="BG165" s="96"/>
      <c r="BJ165" s="96"/>
      <c r="BK165" s="96"/>
      <c r="BN165" s="96"/>
      <c r="BO165" s="96"/>
      <c r="ES165" s="166" t="str">
        <f>""</f>
        <v/>
      </c>
      <c r="ET165" s="324"/>
      <c r="EU165" s="324"/>
      <c r="EV165" s="324"/>
      <c r="EW165" s="161" t="str">
        <f ca="1"/>
        <v>carriers needed*</v>
      </c>
      <c r="EX165" s="61" t="s">
        <v>176</v>
      </c>
      <c r="EY165" s="62" t="s">
        <v>177</v>
      </c>
      <c r="EZ165" s="62"/>
      <c r="FA165" s="63"/>
      <c r="FB165" s="91"/>
    </row>
    <row r="166" spans="1:158" customFormat="1" hidden="1" x14ac:dyDescent="0.25">
      <c r="D166" s="167"/>
      <c r="H166" s="222"/>
      <c r="M166" s="39"/>
      <c r="N166" s="39"/>
      <c r="O166" s="39"/>
      <c r="Q166" s="39"/>
      <c r="AZ166" s="233"/>
      <c r="ES166" s="166" t="str">
        <f>""</f>
        <v/>
      </c>
      <c r="ET166" s="324"/>
      <c r="EU166" s="324"/>
      <c r="EV166" s="324"/>
      <c r="EW166" s="160" t="str">
        <f ca="1"/>
        <v>Curtain stacking</v>
      </c>
      <c r="EX166" s="64" t="s">
        <v>144</v>
      </c>
      <c r="EY166" s="65" t="s">
        <v>145</v>
      </c>
      <c r="EZ166" s="65"/>
      <c r="FA166" s="66"/>
      <c r="FB166" s="91"/>
    </row>
    <row r="167" spans="1:158" customFormat="1" ht="15" hidden="1" customHeight="1" x14ac:dyDescent="0.25">
      <c r="H167" s="96"/>
      <c r="AZ167" s="233"/>
      <c r="ES167" s="166" t="str">
        <f>""</f>
        <v/>
      </c>
      <c r="ET167" s="324"/>
      <c r="EU167" s="324"/>
      <c r="EV167" s="324"/>
      <c r="EW167" s="158" t="str">
        <f ca="1"/>
        <v>in open position</v>
      </c>
      <c r="EX167" s="54" t="s">
        <v>146</v>
      </c>
      <c r="EY167" s="55" t="s">
        <v>147</v>
      </c>
      <c r="EZ167" s="55"/>
      <c r="FA167" s="56"/>
      <c r="FB167" s="91"/>
    </row>
    <row r="168" spans="1:158" customFormat="1" ht="15" hidden="1" customHeight="1" x14ac:dyDescent="0.25">
      <c r="I168" s="96"/>
      <c r="J168" s="96"/>
      <c r="AZ168" s="233"/>
      <c r="ES168" s="166" t="str">
        <f>""</f>
        <v/>
      </c>
      <c r="ET168" s="324"/>
      <c r="EU168" s="324"/>
      <c r="EV168" s="324"/>
      <c r="EW168" s="161" t="str">
        <f ca="1"/>
        <v>(minimal)</v>
      </c>
      <c r="EX168" s="61" t="s">
        <v>148</v>
      </c>
      <c r="EY168" s="62" t="s">
        <v>149</v>
      </c>
      <c r="EZ168" s="62"/>
      <c r="FA168" s="63"/>
      <c r="FB168" s="91"/>
    </row>
    <row r="169" spans="1:158" customFormat="1" ht="15" hidden="1" customHeight="1" x14ac:dyDescent="0.25">
      <c r="AI169" s="39"/>
      <c r="AK169" s="39"/>
      <c r="AZ169" s="233"/>
      <c r="ES169" s="166" t="str">
        <f>""</f>
        <v/>
      </c>
      <c r="ET169" s="324" t="s">
        <v>153</v>
      </c>
      <c r="EU169" s="324"/>
      <c r="EV169" s="516"/>
      <c r="EW169" s="160" t="str">
        <f ca="1"/>
        <v>M</v>
      </c>
      <c r="EX169" s="64" t="s">
        <v>12</v>
      </c>
      <c r="EY169" s="65" t="s">
        <v>12</v>
      </c>
      <c r="EZ169" s="214"/>
      <c r="FA169" s="66"/>
      <c r="FB169" s="215" t="s">
        <v>154</v>
      </c>
    </row>
    <row r="170" spans="1:158" customFormat="1" ht="15" hidden="1" customHeight="1" x14ac:dyDescent="0.25">
      <c r="A170" s="96"/>
      <c r="AZ170" s="233"/>
      <c r="ES170" s="166" t="str">
        <f>""</f>
        <v/>
      </c>
      <c r="ET170" s="324"/>
      <c r="EU170" s="324"/>
      <c r="EV170" s="516"/>
      <c r="EW170" s="158" t="str">
        <f ca="1"/>
        <v>R</v>
      </c>
      <c r="EX170" s="54" t="s">
        <v>1</v>
      </c>
      <c r="EY170" s="55" t="s">
        <v>1</v>
      </c>
      <c r="EZ170" s="216"/>
      <c r="FA170" s="56"/>
      <c r="FB170" s="215" t="s">
        <v>155</v>
      </c>
    </row>
    <row r="171" spans="1:158" customFormat="1" hidden="1" x14ac:dyDescent="0.25">
      <c r="A171" s="96"/>
      <c r="B171" s="96"/>
      <c r="C171" s="167"/>
      <c r="AZ171" s="233"/>
      <c r="ES171" s="166" t="str">
        <f>""</f>
        <v/>
      </c>
      <c r="ET171" s="324"/>
      <c r="EU171" s="324"/>
      <c r="EV171" s="516"/>
      <c r="EW171" s="158" t="str">
        <f ca="1"/>
        <v>L</v>
      </c>
      <c r="EX171" s="54" t="s">
        <v>2</v>
      </c>
      <c r="EY171" s="55" t="s">
        <v>2</v>
      </c>
      <c r="EZ171" s="216"/>
      <c r="FA171" s="56"/>
      <c r="FB171" s="215" t="s">
        <v>156</v>
      </c>
    </row>
    <row r="172" spans="1:158" customFormat="1" hidden="1" x14ac:dyDescent="0.25">
      <c r="A172" s="96"/>
      <c r="B172" s="151"/>
      <c r="AZ172" s="233"/>
      <c r="ES172" s="166" t="str">
        <f>""</f>
        <v/>
      </c>
      <c r="ET172" s="324"/>
      <c r="EU172" s="324"/>
      <c r="EV172" s="516"/>
      <c r="EW172" s="158" t="str">
        <f ca="1"/>
        <v>R</v>
      </c>
      <c r="EX172" s="54" t="s">
        <v>1</v>
      </c>
      <c r="EY172" s="55" t="s">
        <v>1</v>
      </c>
      <c r="EZ172" s="216"/>
      <c r="FA172" s="56"/>
      <c r="FB172" s="215" t="s">
        <v>157</v>
      </c>
    </row>
    <row r="173" spans="1:158" customFormat="1" hidden="1" x14ac:dyDescent="0.25">
      <c r="A173" s="96"/>
      <c r="B173" s="151"/>
      <c r="AZ173" s="233"/>
      <c r="ES173" s="166" t="str">
        <f>""</f>
        <v/>
      </c>
      <c r="ET173" s="324"/>
      <c r="EU173" s="324"/>
      <c r="EV173" s="516"/>
      <c r="EW173" s="158" t="str">
        <f ca="1"/>
        <v>C</v>
      </c>
      <c r="EX173" s="54" t="s">
        <v>60</v>
      </c>
      <c r="EY173" s="55" t="s">
        <v>59</v>
      </c>
      <c r="EZ173" s="216"/>
      <c r="FA173" s="56"/>
      <c r="FB173" s="215" t="s">
        <v>158</v>
      </c>
    </row>
    <row r="174" spans="1:158" customFormat="1" hidden="1" x14ac:dyDescent="0.25">
      <c r="A174" s="96"/>
      <c r="B174" s="151"/>
      <c r="AZ174" s="233"/>
      <c r="ES174" s="166" t="str">
        <f>""</f>
        <v/>
      </c>
      <c r="ET174" s="324"/>
      <c r="EU174" s="324"/>
      <c r="EV174" s="516"/>
      <c r="EW174" s="161" t="str">
        <f ca="1"/>
        <v>R</v>
      </c>
      <c r="EX174" s="61" t="s">
        <v>1</v>
      </c>
      <c r="EY174" s="62" t="s">
        <v>1</v>
      </c>
      <c r="EZ174" s="217"/>
      <c r="FA174" s="63"/>
      <c r="FB174" s="215" t="s">
        <v>155</v>
      </c>
    </row>
    <row r="175" spans="1:158" customFormat="1" hidden="1" x14ac:dyDescent="0.25">
      <c r="A175" s="96"/>
      <c r="B175" s="151"/>
      <c r="AZ175" s="233"/>
      <c r="ES175" s="166" t="str">
        <f>""</f>
        <v/>
      </c>
      <c r="ET175" s="324" t="s">
        <v>150</v>
      </c>
      <c r="EU175" s="324"/>
      <c r="EV175" s="324"/>
      <c r="EW175" s="160" t="str">
        <f ca="1"/>
        <v>Center closing</v>
      </c>
      <c r="EX175" s="64" t="s">
        <v>9</v>
      </c>
      <c r="EY175" s="65" t="s">
        <v>151</v>
      </c>
      <c r="EZ175" s="65"/>
      <c r="FA175" s="66"/>
      <c r="FB175" s="91"/>
    </row>
    <row r="176" spans="1:158" customFormat="1" hidden="1" x14ac:dyDescent="0.25">
      <c r="A176" s="96"/>
      <c r="B176" s="151"/>
      <c r="AZ176" s="233"/>
      <c r="ES176" s="166" t="str">
        <f>""</f>
        <v/>
      </c>
      <c r="ET176" s="324"/>
      <c r="EU176" s="324"/>
      <c r="EV176" s="324"/>
      <c r="EW176" s="161" t="str">
        <f ca="1"/>
        <v>One-way draw</v>
      </c>
      <c r="EX176" s="61" t="s">
        <v>8</v>
      </c>
      <c r="EY176" s="62" t="s">
        <v>152</v>
      </c>
      <c r="EZ176" s="62"/>
      <c r="FA176" s="63"/>
      <c r="FB176" s="91"/>
    </row>
    <row r="177" spans="1:158" customFormat="1" hidden="1" x14ac:dyDescent="0.25">
      <c r="A177" s="96"/>
      <c r="B177" s="151"/>
      <c r="AZ177" s="233"/>
      <c r="ES177" s="166" t="str">
        <f>""</f>
        <v/>
      </c>
      <c r="ET177" s="324"/>
      <c r="EU177" s="324"/>
      <c r="EV177" s="324"/>
      <c r="EW177" s="160" t="str">
        <f ca="1"/>
        <v>Steel</v>
      </c>
      <c r="EX177" s="64" t="s">
        <v>81</v>
      </c>
      <c r="EY177" s="65" t="s">
        <v>68</v>
      </c>
      <c r="EZ177" s="65"/>
      <c r="FA177" s="66"/>
      <c r="FB177" s="91"/>
    </row>
    <row r="178" spans="1:158" customFormat="1" hidden="1" x14ac:dyDescent="0.25">
      <c r="A178" s="96"/>
      <c r="AZ178" s="233"/>
      <c r="ES178" s="166" t="str">
        <f>""</f>
        <v/>
      </c>
      <c r="ET178" s="324"/>
      <c r="EU178" s="324"/>
      <c r="EV178" s="324"/>
      <c r="EW178" s="158" t="str">
        <f ca="1"/>
        <v>Plastic</v>
      </c>
      <c r="EX178" s="61" t="s">
        <v>82</v>
      </c>
      <c r="EY178" s="59" t="s">
        <v>69</v>
      </c>
      <c r="EZ178" s="55"/>
      <c r="FA178" s="56"/>
      <c r="FB178" s="91"/>
    </row>
    <row r="179" spans="1:158" customFormat="1" ht="15" hidden="1" customHeight="1" x14ac:dyDescent="0.25">
      <c r="A179" s="96"/>
      <c r="AZ179" s="233"/>
      <c r="ES179" s="166" t="str">
        <f>""</f>
        <v/>
      </c>
      <c r="ET179" s="517" t="s">
        <v>161</v>
      </c>
      <c r="EU179" s="324"/>
      <c r="EV179" s="516"/>
      <c r="EW179" s="160" t="str">
        <f ca="1"/>
        <v>* Includes carriers that are placed inside master carriers.</v>
      </c>
      <c r="EX179" s="54" t="s">
        <v>358</v>
      </c>
      <c r="EY179" s="55" t="s">
        <v>359</v>
      </c>
      <c r="EZ179" s="65"/>
      <c r="FA179" s="66"/>
      <c r="FB179" s="39"/>
    </row>
    <row r="180" spans="1:158" customFormat="1" hidden="1" x14ac:dyDescent="0.25">
      <c r="A180" s="96"/>
      <c r="AZ180" s="233"/>
      <c r="ES180" s="166" t="str">
        <f>""</f>
        <v/>
      </c>
      <c r="ET180" s="517"/>
      <c r="EU180" s="324"/>
      <c r="EV180" s="516"/>
      <c r="EW180" s="158" t="str">
        <f ca="1"/>
        <v>- Product tolerances are calculated in the final results.</v>
      </c>
      <c r="EX180" s="72" t="s">
        <v>20</v>
      </c>
      <c r="EY180" s="73" t="s">
        <v>162</v>
      </c>
      <c r="EZ180" s="55"/>
      <c r="FA180" s="56"/>
      <c r="FB180" s="39"/>
    </row>
    <row r="181" spans="1:158" customFormat="1" ht="15.75" hidden="1" thickBot="1" x14ac:dyDescent="0.3">
      <c r="A181" s="96"/>
      <c r="AZ181" s="233"/>
      <c r="ES181" s="206" t="str">
        <f>""</f>
        <v/>
      </c>
      <c r="ET181" s="316"/>
      <c r="EU181" s="317"/>
      <c r="EV181" s="518"/>
      <c r="EW181" s="238" t="str">
        <f ca="1"/>
        <v>- No rights can be derived from this calculation tool.</v>
      </c>
      <c r="EX181" s="240" t="s">
        <v>14</v>
      </c>
      <c r="EY181" s="241" t="s">
        <v>163</v>
      </c>
      <c r="EZ181" s="239"/>
      <c r="FA181" s="80"/>
    </row>
    <row r="182" spans="1:158" customFormat="1" hidden="1" x14ac:dyDescent="0.25">
      <c r="A182" s="96"/>
      <c r="AZ182" s="233"/>
      <c r="ET182" s="237"/>
      <c r="EU182" s="237"/>
      <c r="EV182" s="237"/>
      <c r="EW182" s="47"/>
      <c r="EX182" s="109"/>
      <c r="EY182" s="109"/>
      <c r="EZ182" s="47"/>
      <c r="FA182" s="47"/>
    </row>
    <row r="183" spans="1:158" customFormat="1" hidden="1" x14ac:dyDescent="0.25">
      <c r="A183" s="96"/>
      <c r="AZ183" s="233"/>
      <c r="ET183" s="237"/>
      <c r="EU183" s="237"/>
      <c r="EV183" s="237"/>
      <c r="EX183" s="109"/>
      <c r="EY183" s="109"/>
      <c r="EZ183" s="47"/>
      <c r="FA183" s="47"/>
    </row>
    <row r="184" spans="1:158" customFormat="1" hidden="1" x14ac:dyDescent="0.25">
      <c r="A184" s="96"/>
      <c r="AZ184" s="233"/>
      <c r="EW184" s="47"/>
    </row>
    <row r="185" spans="1:158" customFormat="1" hidden="1" x14ac:dyDescent="0.25">
      <c r="A185" s="96"/>
      <c r="AZ185" s="233"/>
    </row>
  </sheetData>
  <sheetProtection algorithmName="SHA-512" hashValue="1qCeJ2YMpCVtQqlvxv+q2fjCsjFcR64tCgB63+Oo7hRp09hYM8P6cPTtv/Za4PkUHl3rkowT+9g0L0DPkra21g==" saltValue="ohnGbomTh6nQC6/euOwYwQ==" spinCount="100000" sheet="1" objects="1" scenarios="1" selectLockedCells="1"/>
  <mergeCells count="872">
    <mergeCell ref="ET169:EV174"/>
    <mergeCell ref="ET175:EV178"/>
    <mergeCell ref="ET179:EV181"/>
    <mergeCell ref="A1:B1"/>
    <mergeCell ref="A2:B2"/>
    <mergeCell ref="A25:K25"/>
    <mergeCell ref="A26:K26"/>
    <mergeCell ref="A27:L27"/>
    <mergeCell ref="AS84:AV84"/>
    <mergeCell ref="AW84:AZ84"/>
    <mergeCell ref="BK84:BN84"/>
    <mergeCell ref="ET117:EV121"/>
    <mergeCell ref="ET122:EV143"/>
    <mergeCell ref="ET146:EV147"/>
    <mergeCell ref="ET148:EV148"/>
    <mergeCell ref="ET149:EV161"/>
    <mergeCell ref="ET162:EV168"/>
    <mergeCell ref="BV108:BW108"/>
    <mergeCell ref="BX108:BY108"/>
    <mergeCell ref="BZ108:CF108"/>
    <mergeCell ref="BV109:BW109"/>
    <mergeCell ref="BX109:BY109"/>
    <mergeCell ref="BZ109:CF109"/>
    <mergeCell ref="AG59:AH59"/>
    <mergeCell ref="AU59:AV59"/>
    <mergeCell ref="BK59:BL59"/>
    <mergeCell ref="BM59:BN59"/>
    <mergeCell ref="AG60:AH60"/>
    <mergeCell ref="AI60:AJ60"/>
    <mergeCell ref="AS60:AT60"/>
    <mergeCell ref="AU60:AV60"/>
    <mergeCell ref="BK60:BL60"/>
    <mergeCell ref="BM60:BN60"/>
    <mergeCell ref="BA59:BB59"/>
    <mergeCell ref="BA60:BB60"/>
    <mergeCell ref="BC83:BF83"/>
    <mergeCell ref="AG84:AJ84"/>
    <mergeCell ref="BV104:BW104"/>
    <mergeCell ref="BX104:BY104"/>
    <mergeCell ref="BZ104:CF104"/>
    <mergeCell ref="BV96:BW96"/>
    <mergeCell ref="BX96:BY96"/>
    <mergeCell ref="BZ96:CF96"/>
    <mergeCell ref="BV98:BW98"/>
    <mergeCell ref="BX98:BY98"/>
    <mergeCell ref="BZ98:CF98"/>
    <mergeCell ref="BV99:BW99"/>
    <mergeCell ref="BX99:BY99"/>
    <mergeCell ref="BZ99:CF99"/>
    <mergeCell ref="BV93:BW93"/>
    <mergeCell ref="BX93:BY93"/>
    <mergeCell ref="BZ93:CF93"/>
    <mergeCell ref="BV94:BW94"/>
    <mergeCell ref="BX94:BY94"/>
    <mergeCell ref="BZ94:CF94"/>
    <mergeCell ref="BV95:BW95"/>
    <mergeCell ref="BX95:BY95"/>
    <mergeCell ref="BZ95:CF95"/>
    <mergeCell ref="BV90:BW90"/>
    <mergeCell ref="BV106:BW106"/>
    <mergeCell ref="BX106:BY106"/>
    <mergeCell ref="BZ106:CF106"/>
    <mergeCell ref="BV107:BW107"/>
    <mergeCell ref="BX107:BY107"/>
    <mergeCell ref="BZ107:CF107"/>
    <mergeCell ref="BV100:BW100"/>
    <mergeCell ref="BX100:BY100"/>
    <mergeCell ref="BZ100:CF100"/>
    <mergeCell ref="BV102:BW102"/>
    <mergeCell ref="BX102:BY102"/>
    <mergeCell ref="BZ102:CF102"/>
    <mergeCell ref="BV103:BW103"/>
    <mergeCell ref="BX103:BY103"/>
    <mergeCell ref="BZ103:CF103"/>
    <mergeCell ref="BX90:BY90"/>
    <mergeCell ref="BZ90:CF90"/>
    <mergeCell ref="CH90:CI91"/>
    <mergeCell ref="CJ90:CK91"/>
    <mergeCell ref="CL90:CP91"/>
    <mergeCell ref="BV91:BW91"/>
    <mergeCell ref="BX91:BY91"/>
    <mergeCell ref="BZ91:CF91"/>
    <mergeCell ref="BV88:BW88"/>
    <mergeCell ref="BX88:BY88"/>
    <mergeCell ref="BZ88:CF88"/>
    <mergeCell ref="CH88:CI88"/>
    <mergeCell ref="CJ88:CK88"/>
    <mergeCell ref="BV89:BW89"/>
    <mergeCell ref="BX89:BY89"/>
    <mergeCell ref="BZ89:CF89"/>
    <mergeCell ref="CH89:CI89"/>
    <mergeCell ref="CJ89:CK89"/>
    <mergeCell ref="BV86:BW86"/>
    <mergeCell ref="BX86:BY86"/>
    <mergeCell ref="BZ86:CF86"/>
    <mergeCell ref="CH86:CI86"/>
    <mergeCell ref="CJ86:CK86"/>
    <mergeCell ref="CL86:CP86"/>
    <mergeCell ref="CH87:CI87"/>
    <mergeCell ref="CJ87:CK87"/>
    <mergeCell ref="CL87:CP87"/>
    <mergeCell ref="BV84:BW84"/>
    <mergeCell ref="BX84:BY84"/>
    <mergeCell ref="BZ84:CF84"/>
    <mergeCell ref="BV85:BW85"/>
    <mergeCell ref="BX85:BY85"/>
    <mergeCell ref="BZ85:CF85"/>
    <mergeCell ref="CH85:CI85"/>
    <mergeCell ref="CJ85:CK85"/>
    <mergeCell ref="CL85:CP85"/>
    <mergeCell ref="BV81:BW81"/>
    <mergeCell ref="BX81:BY81"/>
    <mergeCell ref="BZ81:CF81"/>
    <mergeCell ref="CH81:CI81"/>
    <mergeCell ref="CJ81:CK81"/>
    <mergeCell ref="CL81:CM81"/>
    <mergeCell ref="CN81:CR81"/>
    <mergeCell ref="BV82:BW82"/>
    <mergeCell ref="BX82:BY82"/>
    <mergeCell ref="BZ82:CF82"/>
    <mergeCell ref="CH82:CI83"/>
    <mergeCell ref="CJ82:CK83"/>
    <mergeCell ref="CL82:CR83"/>
    <mergeCell ref="CH77:CI78"/>
    <mergeCell ref="CJ77:CK78"/>
    <mergeCell ref="CL77:CR78"/>
    <mergeCell ref="BQ78:BR78"/>
    <mergeCell ref="BQ79:BR79"/>
    <mergeCell ref="BV79:BW79"/>
    <mergeCell ref="BX79:BY79"/>
    <mergeCell ref="BZ79:CF79"/>
    <mergeCell ref="BV80:BW80"/>
    <mergeCell ref="BX80:BY80"/>
    <mergeCell ref="BZ80:CF80"/>
    <mergeCell ref="CH80:CI80"/>
    <mergeCell ref="CJ80:CK80"/>
    <mergeCell ref="CL80:CR80"/>
    <mergeCell ref="BQ74:BR74"/>
    <mergeCell ref="BV74:BW74"/>
    <mergeCell ref="BX74:BY74"/>
    <mergeCell ref="BZ74:CF74"/>
    <mergeCell ref="CH74:CI75"/>
    <mergeCell ref="CJ74:CK75"/>
    <mergeCell ref="CL74:CR75"/>
    <mergeCell ref="BQ75:BR75"/>
    <mergeCell ref="BV75:BW75"/>
    <mergeCell ref="BX75:BY75"/>
    <mergeCell ref="BZ75:CF75"/>
    <mergeCell ref="CH71:CI71"/>
    <mergeCell ref="CJ71:CK71"/>
    <mergeCell ref="CL71:CR71"/>
    <mergeCell ref="BQ72:BR72"/>
    <mergeCell ref="CH72:CI73"/>
    <mergeCell ref="CJ72:CK73"/>
    <mergeCell ref="CL72:CR73"/>
    <mergeCell ref="BQ73:BR73"/>
    <mergeCell ref="BV73:BW73"/>
    <mergeCell ref="BX73:BY73"/>
    <mergeCell ref="BZ73:CF73"/>
    <mergeCell ref="CH69:CI69"/>
    <mergeCell ref="CJ69:CK69"/>
    <mergeCell ref="CL69:CR69"/>
    <mergeCell ref="BQ70:BR70"/>
    <mergeCell ref="BV70:BW70"/>
    <mergeCell ref="BX70:BY70"/>
    <mergeCell ref="BZ70:CF70"/>
    <mergeCell ref="CH70:CI70"/>
    <mergeCell ref="CJ70:CK70"/>
    <mergeCell ref="CL70:CR70"/>
    <mergeCell ref="CH66:CI66"/>
    <mergeCell ref="CJ66:CK66"/>
    <mergeCell ref="CL66:CM66"/>
    <mergeCell ref="CN66:CO66"/>
    <mergeCell ref="BQ67:BR67"/>
    <mergeCell ref="CH67:CI67"/>
    <mergeCell ref="CJ67:CK67"/>
    <mergeCell ref="CL67:CR67"/>
    <mergeCell ref="BQ68:BR68"/>
    <mergeCell ref="BV68:BW68"/>
    <mergeCell ref="BX68:BY68"/>
    <mergeCell ref="BZ68:CF68"/>
    <mergeCell ref="CH68:CI68"/>
    <mergeCell ref="CJ68:CK68"/>
    <mergeCell ref="CL68:CR68"/>
    <mergeCell ref="BZ66:CF66"/>
    <mergeCell ref="CH64:CI64"/>
    <mergeCell ref="CJ64:CK64"/>
    <mergeCell ref="CL64:CR64"/>
    <mergeCell ref="BQ65:BR65"/>
    <mergeCell ref="BV65:BW65"/>
    <mergeCell ref="BX65:BY65"/>
    <mergeCell ref="BZ65:CF65"/>
    <mergeCell ref="CH65:CI65"/>
    <mergeCell ref="CJ65:CK65"/>
    <mergeCell ref="CL65:CM65"/>
    <mergeCell ref="CN65:CR65"/>
    <mergeCell ref="BQ46:BR54"/>
    <mergeCell ref="BV46:CD46"/>
    <mergeCell ref="BV47:BY47"/>
    <mergeCell ref="BZ47:CD47"/>
    <mergeCell ref="BV48:BY48"/>
    <mergeCell ref="BZ48:CD48"/>
    <mergeCell ref="BV49:BY49"/>
    <mergeCell ref="BZ49:CD49"/>
    <mergeCell ref="BV50:BY50"/>
    <mergeCell ref="BZ50:CD50"/>
    <mergeCell ref="BV51:BY51"/>
    <mergeCell ref="BZ51:CD51"/>
    <mergeCell ref="BV52:BY52"/>
    <mergeCell ref="BZ52:CD52"/>
    <mergeCell ref="BV53:BY53"/>
    <mergeCell ref="BZ53:CD53"/>
    <mergeCell ref="BV54:BY54"/>
    <mergeCell ref="BZ54:CD54"/>
    <mergeCell ref="AU71:AV71"/>
    <mergeCell ref="AW71:AX71"/>
    <mergeCell ref="AY71:AZ71"/>
    <mergeCell ref="BC71:BF71"/>
    <mergeCell ref="AM74:AN74"/>
    <mergeCell ref="AO74:AP74"/>
    <mergeCell ref="AQ74:AR74"/>
    <mergeCell ref="AS74:AT74"/>
    <mergeCell ref="BA71:BB71"/>
    <mergeCell ref="ET66:EV66"/>
    <mergeCell ref="A11:C11"/>
    <mergeCell ref="A12:C12"/>
    <mergeCell ref="A13:C13"/>
    <mergeCell ref="A18:C18"/>
    <mergeCell ref="A19:C19"/>
    <mergeCell ref="A16:C16"/>
    <mergeCell ref="A17:C17"/>
    <mergeCell ref="R46:R55"/>
    <mergeCell ref="A14:C14"/>
    <mergeCell ref="A15:C15"/>
    <mergeCell ref="A20:C20"/>
    <mergeCell ref="BC58:BF58"/>
    <mergeCell ref="Y66:Z66"/>
    <mergeCell ref="U63:X63"/>
    <mergeCell ref="AC63:AF63"/>
    <mergeCell ref="AA63:AB63"/>
    <mergeCell ref="AA65:AB65"/>
    <mergeCell ref="Y65:Z65"/>
    <mergeCell ref="Y63:Z63"/>
    <mergeCell ref="AC66:AF66"/>
    <mergeCell ref="BQ66:BR66"/>
    <mergeCell ref="BV66:BW66"/>
    <mergeCell ref="BX66:BY66"/>
    <mergeCell ref="D5:N6"/>
    <mergeCell ref="D8:F9"/>
    <mergeCell ref="U62:V62"/>
    <mergeCell ref="U60:V60"/>
    <mergeCell ref="U59:V59"/>
    <mergeCell ref="AI57:AJ57"/>
    <mergeCell ref="AK57:AL57"/>
    <mergeCell ref="Y59:Z59"/>
    <mergeCell ref="AA59:AB59"/>
    <mergeCell ref="Y52:Z54"/>
    <mergeCell ref="AA52:AB54"/>
    <mergeCell ref="AC52:AD54"/>
    <mergeCell ref="AE52:AF54"/>
    <mergeCell ref="W58:X58"/>
    <mergeCell ref="W59:X59"/>
    <mergeCell ref="W60:X60"/>
    <mergeCell ref="Y60:Z60"/>
    <mergeCell ref="AC59:AF59"/>
    <mergeCell ref="AI58:AJ58"/>
    <mergeCell ref="AG58:AH58"/>
    <mergeCell ref="AI55:AJ55"/>
    <mergeCell ref="AG55:AH55"/>
    <mergeCell ref="AA62:AB62"/>
    <mergeCell ref="Y62:Z62"/>
    <mergeCell ref="A8:C9"/>
    <mergeCell ref="H10:K10"/>
    <mergeCell ref="H9:K9"/>
    <mergeCell ref="AA58:AB58"/>
    <mergeCell ref="Y58:Z58"/>
    <mergeCell ref="AQ58:AR58"/>
    <mergeCell ref="AK58:AL58"/>
    <mergeCell ref="AM58:AN58"/>
    <mergeCell ref="AO58:AP58"/>
    <mergeCell ref="D12:F13"/>
    <mergeCell ref="H13:K13"/>
    <mergeCell ref="H14:K14"/>
    <mergeCell ref="D10:F11"/>
    <mergeCell ref="H17:K17"/>
    <mergeCell ref="H18:K18"/>
    <mergeCell ref="D14:F15"/>
    <mergeCell ref="H19:K19"/>
    <mergeCell ref="D16:F17"/>
    <mergeCell ref="D18:F19"/>
    <mergeCell ref="D20:F21"/>
    <mergeCell ref="T46:T55"/>
    <mergeCell ref="U58:V58"/>
    <mergeCell ref="U52:V54"/>
    <mergeCell ref="W55:X55"/>
    <mergeCell ref="AS83:AV83"/>
    <mergeCell ref="AW82:AZ82"/>
    <mergeCell ref="AW83:AZ83"/>
    <mergeCell ref="AS77:AV77"/>
    <mergeCell ref="BC78:BF78"/>
    <mergeCell ref="AG83:AJ83"/>
    <mergeCell ref="AS82:AV82"/>
    <mergeCell ref="AW77:AZ77"/>
    <mergeCell ref="AG79:AH79"/>
    <mergeCell ref="AI79:AJ79"/>
    <mergeCell ref="AK79:AL79"/>
    <mergeCell ref="AM79:AN79"/>
    <mergeCell ref="AO79:AP79"/>
    <mergeCell ref="AK82:AR82"/>
    <mergeCell ref="AY78:AZ78"/>
    <mergeCell ref="BA78:BB78"/>
    <mergeCell ref="AS78:AT78"/>
    <mergeCell ref="AU78:AV78"/>
    <mergeCell ref="AW78:AX78"/>
    <mergeCell ref="BA79:BB79"/>
    <mergeCell ref="BC79:BF79"/>
    <mergeCell ref="BA82:BB82"/>
    <mergeCell ref="BC82:BF82"/>
    <mergeCell ref="BA83:BB83"/>
    <mergeCell ref="BO76:BP76"/>
    <mergeCell ref="BQ76:BR76"/>
    <mergeCell ref="BV76:BW76"/>
    <mergeCell ref="BX76:BY76"/>
    <mergeCell ref="BZ76:CF76"/>
    <mergeCell ref="BQ77:BR77"/>
    <mergeCell ref="BA77:BB77"/>
    <mergeCell ref="BO77:BP77"/>
    <mergeCell ref="AG77:AJ77"/>
    <mergeCell ref="AK77:AR77"/>
    <mergeCell ref="AK76:AL76"/>
    <mergeCell ref="AM76:AN76"/>
    <mergeCell ref="AO76:AP76"/>
    <mergeCell ref="BV77:BW77"/>
    <mergeCell ref="BX77:BY77"/>
    <mergeCell ref="BZ77:CF77"/>
    <mergeCell ref="BA76:BB76"/>
    <mergeCell ref="BC76:BF76"/>
    <mergeCell ref="BG77:BJ77"/>
    <mergeCell ref="BE77:BF77"/>
    <mergeCell ref="BC77:BD77"/>
    <mergeCell ref="BG82:BJ82"/>
    <mergeCell ref="BG83:BJ83"/>
    <mergeCell ref="BK82:BN82"/>
    <mergeCell ref="BK83:BN83"/>
    <mergeCell ref="BG78:BH78"/>
    <mergeCell ref="BI78:BJ78"/>
    <mergeCell ref="BK78:BL78"/>
    <mergeCell ref="BM78:BN78"/>
    <mergeCell ref="BO78:BP78"/>
    <mergeCell ref="BK79:BL79"/>
    <mergeCell ref="BM79:BN79"/>
    <mergeCell ref="BO79:BP79"/>
    <mergeCell ref="BG79:BH79"/>
    <mergeCell ref="BO82:BP82"/>
    <mergeCell ref="BC75:BF75"/>
    <mergeCell ref="AS76:AT76"/>
    <mergeCell ref="AU76:AV76"/>
    <mergeCell ref="AU74:AV74"/>
    <mergeCell ref="AW74:AX74"/>
    <mergeCell ref="AY74:AZ74"/>
    <mergeCell ref="BA75:BB75"/>
    <mergeCell ref="BO75:BP75"/>
    <mergeCell ref="BM71:BN71"/>
    <mergeCell ref="BG71:BH71"/>
    <mergeCell ref="BK74:BL74"/>
    <mergeCell ref="BI71:BJ71"/>
    <mergeCell ref="BO72:BP72"/>
    <mergeCell ref="BO73:BP73"/>
    <mergeCell ref="BA72:BB72"/>
    <mergeCell ref="BA73:BB73"/>
    <mergeCell ref="BK71:BL71"/>
    <mergeCell ref="BG72:BJ72"/>
    <mergeCell ref="BC74:BF74"/>
    <mergeCell ref="BA74:BB74"/>
    <mergeCell ref="BO74:BP74"/>
    <mergeCell ref="AW72:AZ72"/>
    <mergeCell ref="AW75:AZ75"/>
    <mergeCell ref="BG74:BH74"/>
    <mergeCell ref="BC61:BF61"/>
    <mergeCell ref="AA71:AB71"/>
    <mergeCell ref="AK73:AR73"/>
    <mergeCell ref="AK75:AR75"/>
    <mergeCell ref="AK72:AR72"/>
    <mergeCell ref="AG65:AJ65"/>
    <mergeCell ref="AW73:AZ73"/>
    <mergeCell ref="AS73:AV73"/>
    <mergeCell ref="AS75:AV75"/>
    <mergeCell ref="AM61:AN61"/>
    <mergeCell ref="AS70:AV70"/>
    <mergeCell ref="AG61:AH61"/>
    <mergeCell ref="AI61:AJ61"/>
    <mergeCell ref="AC61:AD61"/>
    <mergeCell ref="AE61:AF61"/>
    <mergeCell ref="AA66:AB66"/>
    <mergeCell ref="AM71:AN71"/>
    <mergeCell ref="AG68:AJ68"/>
    <mergeCell ref="AG67:AJ67"/>
    <mergeCell ref="AG62:AJ62"/>
    <mergeCell ref="AG63:AJ63"/>
    <mergeCell ref="AG64:AJ64"/>
    <mergeCell ref="Y64:AF64"/>
    <mergeCell ref="Y67:AF67"/>
    <mergeCell ref="A73:F73"/>
    <mergeCell ref="A74:F74"/>
    <mergeCell ref="A76:F76"/>
    <mergeCell ref="A75:F75"/>
    <mergeCell ref="A79:F79"/>
    <mergeCell ref="A56:F56"/>
    <mergeCell ref="G56:H56"/>
    <mergeCell ref="G46:H55"/>
    <mergeCell ref="A54:F55"/>
    <mergeCell ref="A70:F70"/>
    <mergeCell ref="A71:F71"/>
    <mergeCell ref="A64:F64"/>
    <mergeCell ref="A65:F65"/>
    <mergeCell ref="A66:F66"/>
    <mergeCell ref="A62:F62"/>
    <mergeCell ref="A63:F63"/>
    <mergeCell ref="A68:F68"/>
    <mergeCell ref="A57:F57"/>
    <mergeCell ref="A69:F69"/>
    <mergeCell ref="A77:F77"/>
    <mergeCell ref="A78:F78"/>
    <mergeCell ref="A60:F60"/>
    <mergeCell ref="A61:F61"/>
    <mergeCell ref="A72:F72"/>
    <mergeCell ref="Y85:AF85"/>
    <mergeCell ref="AC74:AD74"/>
    <mergeCell ref="Y74:Z74"/>
    <mergeCell ref="AA74:AB74"/>
    <mergeCell ref="AI114:AK114"/>
    <mergeCell ref="AL114:AM114"/>
    <mergeCell ref="AQ114:AR115"/>
    <mergeCell ref="AE74:AF74"/>
    <mergeCell ref="Y76:Z76"/>
    <mergeCell ref="AA76:AB76"/>
    <mergeCell ref="AC76:AD76"/>
    <mergeCell ref="AE76:AF76"/>
    <mergeCell ref="AG74:AH74"/>
    <mergeCell ref="AI74:AJ74"/>
    <mergeCell ref="AG76:AH76"/>
    <mergeCell ref="AI76:AJ76"/>
    <mergeCell ref="AQ76:AR76"/>
    <mergeCell ref="AA79:AB79"/>
    <mergeCell ref="AG75:AJ75"/>
    <mergeCell ref="AK78:AL78"/>
    <mergeCell ref="AM78:AN78"/>
    <mergeCell ref="AO78:AP78"/>
    <mergeCell ref="AQ78:AR78"/>
    <mergeCell ref="U83:X83"/>
    <mergeCell ref="U84:X84"/>
    <mergeCell ref="U82:X82"/>
    <mergeCell ref="Y82:AF82"/>
    <mergeCell ref="Y83:AF83"/>
    <mergeCell ref="Y77:AF77"/>
    <mergeCell ref="AG72:AJ72"/>
    <mergeCell ref="Y71:Z71"/>
    <mergeCell ref="U69:X69"/>
    <mergeCell ref="Y79:Z79"/>
    <mergeCell ref="AE71:AF71"/>
    <mergeCell ref="AC71:AD71"/>
    <mergeCell ref="AC79:AD79"/>
    <mergeCell ref="AE79:AF79"/>
    <mergeCell ref="AG71:AH71"/>
    <mergeCell ref="AI71:AJ71"/>
    <mergeCell ref="U74:V74"/>
    <mergeCell ref="W74:X74"/>
    <mergeCell ref="Y84:AF84"/>
    <mergeCell ref="AG70:AJ70"/>
    <mergeCell ref="AG73:AJ73"/>
    <mergeCell ref="U77:X77"/>
    <mergeCell ref="Y73:AF73"/>
    <mergeCell ref="BC69:BF69"/>
    <mergeCell ref="BA69:BB69"/>
    <mergeCell ref="AW66:AZ66"/>
    <mergeCell ref="AW67:AZ67"/>
    <mergeCell ref="AW69:AZ69"/>
    <mergeCell ref="AS64:AV64"/>
    <mergeCell ref="BC57:BD57"/>
    <mergeCell ref="BE57:BF57"/>
    <mergeCell ref="BA64:BB64"/>
    <mergeCell ref="BA65:BB65"/>
    <mergeCell ref="AW64:AZ64"/>
    <mergeCell ref="BA58:BB58"/>
    <mergeCell ref="BC68:BF68"/>
    <mergeCell ref="BA68:BB68"/>
    <mergeCell ref="AS61:AT61"/>
    <mergeCell ref="AU61:AV61"/>
    <mergeCell ref="AS62:AV62"/>
    <mergeCell ref="BA67:BB67"/>
    <mergeCell ref="AW65:AZ65"/>
    <mergeCell ref="BA61:BB61"/>
    <mergeCell ref="AW68:AZ68"/>
    <mergeCell ref="AS66:AV66"/>
    <mergeCell ref="BA63:BB63"/>
    <mergeCell ref="AS65:AV65"/>
    <mergeCell ref="BO71:BP71"/>
    <mergeCell ref="BQ55:BR55"/>
    <mergeCell ref="BV55:BY55"/>
    <mergeCell ref="BZ55:CD55"/>
    <mergeCell ref="BQ58:BR58"/>
    <mergeCell ref="BV58:BW58"/>
    <mergeCell ref="BX58:BY58"/>
    <mergeCell ref="BZ58:CF58"/>
    <mergeCell ref="BQ59:BR59"/>
    <mergeCell ref="BV59:BW59"/>
    <mergeCell ref="BV64:BW64"/>
    <mergeCell ref="BX64:BY64"/>
    <mergeCell ref="BZ64:CF64"/>
    <mergeCell ref="BQ69:BR69"/>
    <mergeCell ref="BV69:BW69"/>
    <mergeCell ref="BX69:BY69"/>
    <mergeCell ref="BZ69:CF69"/>
    <mergeCell ref="BQ71:BR71"/>
    <mergeCell ref="BV71:BW71"/>
    <mergeCell ref="BX71:BY71"/>
    <mergeCell ref="BZ71:CF71"/>
    <mergeCell ref="BK72:BN72"/>
    <mergeCell ref="BK68:BN68"/>
    <mergeCell ref="BG68:BJ68"/>
    <mergeCell ref="BG69:BJ69"/>
    <mergeCell ref="BI55:BJ55"/>
    <mergeCell ref="BG62:BJ62"/>
    <mergeCell ref="BG64:BJ64"/>
    <mergeCell ref="BG66:BJ66"/>
    <mergeCell ref="BG67:BJ67"/>
    <mergeCell ref="BG60:BJ60"/>
    <mergeCell ref="BG58:BH58"/>
    <mergeCell ref="BI58:BJ58"/>
    <mergeCell ref="BK65:BN65"/>
    <mergeCell ref="BK64:BN64"/>
    <mergeCell ref="BK62:BN62"/>
    <mergeCell ref="BG61:BH61"/>
    <mergeCell ref="BI61:BJ61"/>
    <mergeCell ref="BG65:BJ65"/>
    <mergeCell ref="BK57:BL57"/>
    <mergeCell ref="BM57:BN57"/>
    <mergeCell ref="AG46:AJ50"/>
    <mergeCell ref="AK46:AR50"/>
    <mergeCell ref="AS46:AV50"/>
    <mergeCell ref="AW46:AZ50"/>
    <mergeCell ref="AK62:AR62"/>
    <mergeCell ref="AK63:AR63"/>
    <mergeCell ref="AS58:AT58"/>
    <mergeCell ref="AU58:AV58"/>
    <mergeCell ref="BM58:BN58"/>
    <mergeCell ref="BK58:BL58"/>
    <mergeCell ref="BM55:BN55"/>
    <mergeCell ref="AI52:AJ54"/>
    <mergeCell ref="AG52:AH54"/>
    <mergeCell ref="AQ52:AR54"/>
    <mergeCell ref="AK59:AR59"/>
    <mergeCell ref="AS63:AV63"/>
    <mergeCell ref="AQ57:AR57"/>
    <mergeCell ref="AS57:AT57"/>
    <mergeCell ref="BA46:BB54"/>
    <mergeCell ref="BC60:BF60"/>
    <mergeCell ref="BG59:BJ59"/>
    <mergeCell ref="BG46:BJ50"/>
    <mergeCell ref="AW52:AX54"/>
    <mergeCell ref="AU52:AV54"/>
    <mergeCell ref="BC70:BF70"/>
    <mergeCell ref="BK69:BN69"/>
    <mergeCell ref="BC62:BD62"/>
    <mergeCell ref="BC65:BF65"/>
    <mergeCell ref="BC64:BF64"/>
    <mergeCell ref="BK63:BN63"/>
    <mergeCell ref="BQ63:BR63"/>
    <mergeCell ref="BV63:BW63"/>
    <mergeCell ref="BX63:BY63"/>
    <mergeCell ref="BO68:BP68"/>
    <mergeCell ref="BO64:BP64"/>
    <mergeCell ref="BO69:BP69"/>
    <mergeCell ref="BO70:BP70"/>
    <mergeCell ref="BO65:BP65"/>
    <mergeCell ref="BO66:BP66"/>
    <mergeCell ref="BO67:BP67"/>
    <mergeCell ref="BK70:BN70"/>
    <mergeCell ref="BC63:BF63"/>
    <mergeCell ref="BE62:BF62"/>
    <mergeCell ref="BK67:BN67"/>
    <mergeCell ref="BC66:BF66"/>
    <mergeCell ref="BG63:BJ63"/>
    <mergeCell ref="BC67:BF67"/>
    <mergeCell ref="BQ64:BR64"/>
    <mergeCell ref="CL63:CR63"/>
    <mergeCell ref="BM61:BN61"/>
    <mergeCell ref="BK61:BL61"/>
    <mergeCell ref="CH58:CI62"/>
    <mergeCell ref="CJ58:CK62"/>
    <mergeCell ref="BX59:BY59"/>
    <mergeCell ref="BZ59:CF59"/>
    <mergeCell ref="BQ60:BR60"/>
    <mergeCell ref="BV60:BW60"/>
    <mergeCell ref="BX60:BY60"/>
    <mergeCell ref="BZ60:CF60"/>
    <mergeCell ref="BQ61:BR61"/>
    <mergeCell ref="BV61:BW61"/>
    <mergeCell ref="BX61:BY61"/>
    <mergeCell ref="BZ61:CF61"/>
    <mergeCell ref="BQ62:BR62"/>
    <mergeCell ref="BO60:BP60"/>
    <mergeCell ref="BO62:BP62"/>
    <mergeCell ref="BO63:BP63"/>
    <mergeCell ref="BO61:BP61"/>
    <mergeCell ref="BO58:BP58"/>
    <mergeCell ref="BO59:BP59"/>
    <mergeCell ref="U68:X68"/>
    <mergeCell ref="AC65:AF65"/>
    <mergeCell ref="AG66:AJ66"/>
    <mergeCell ref="BZ63:CF63"/>
    <mergeCell ref="CH63:CI63"/>
    <mergeCell ref="CJ63:CK63"/>
    <mergeCell ref="AS52:AT54"/>
    <mergeCell ref="AS67:AV67"/>
    <mergeCell ref="AS68:AV68"/>
    <mergeCell ref="AW58:AX58"/>
    <mergeCell ref="BG52:BH54"/>
    <mergeCell ref="BC59:BF59"/>
    <mergeCell ref="BE52:BF54"/>
    <mergeCell ref="BC52:BD54"/>
    <mergeCell ref="BG55:BH55"/>
    <mergeCell ref="AW55:AX55"/>
    <mergeCell ref="AY55:AZ55"/>
    <mergeCell ref="BA55:BB55"/>
    <mergeCell ref="BE55:BF55"/>
    <mergeCell ref="BC55:BD55"/>
    <mergeCell ref="AY58:AZ58"/>
    <mergeCell ref="BO46:BP54"/>
    <mergeCell ref="BO55:BP55"/>
    <mergeCell ref="BK66:BN66"/>
    <mergeCell ref="AQ55:AR55"/>
    <mergeCell ref="AO55:AP55"/>
    <mergeCell ref="AM55:AN55"/>
    <mergeCell ref="AK55:AL55"/>
    <mergeCell ref="AC58:AD58"/>
    <mergeCell ref="AA61:AB61"/>
    <mergeCell ref="Y61:Z61"/>
    <mergeCell ref="AY52:AZ54"/>
    <mergeCell ref="AO51:AR51"/>
    <mergeCell ref="AK51:AN51"/>
    <mergeCell ref="AM57:AN57"/>
    <mergeCell ref="AO57:AP57"/>
    <mergeCell ref="AU57:AV57"/>
    <mergeCell ref="AQ61:AR61"/>
    <mergeCell ref="AO61:AP61"/>
    <mergeCell ref="AG57:AH57"/>
    <mergeCell ref="Y57:Z57"/>
    <mergeCell ref="AA57:AB57"/>
    <mergeCell ref="AC57:AD57"/>
    <mergeCell ref="AK61:AL61"/>
    <mergeCell ref="AE58:AF58"/>
    <mergeCell ref="AI59:AJ59"/>
    <mergeCell ref="AK60:AR60"/>
    <mergeCell ref="AS59:AT59"/>
    <mergeCell ref="AS72:AV72"/>
    <mergeCell ref="AW76:AX76"/>
    <mergeCell ref="AY76:AZ76"/>
    <mergeCell ref="BA70:BB70"/>
    <mergeCell ref="AK68:AR68"/>
    <mergeCell ref="AK69:AR69"/>
    <mergeCell ref="AS69:AV69"/>
    <mergeCell ref="AW59:AZ59"/>
    <mergeCell ref="AW62:AZ62"/>
    <mergeCell ref="AW63:AZ63"/>
    <mergeCell ref="AW60:AZ60"/>
    <mergeCell ref="AW61:AX61"/>
    <mergeCell ref="AY61:AZ61"/>
    <mergeCell ref="BA62:BB62"/>
    <mergeCell ref="AK70:AR70"/>
    <mergeCell ref="AW70:AZ70"/>
    <mergeCell ref="BA66:BB66"/>
    <mergeCell ref="AK65:AR65"/>
    <mergeCell ref="AK66:AR66"/>
    <mergeCell ref="AK64:AR64"/>
    <mergeCell ref="AK67:AR67"/>
    <mergeCell ref="AO71:AP71"/>
    <mergeCell ref="AQ71:AR71"/>
    <mergeCell ref="AS71:AT71"/>
    <mergeCell ref="A21:C21"/>
    <mergeCell ref="A24:B24"/>
    <mergeCell ref="AA60:AB60"/>
    <mergeCell ref="AC60:AF60"/>
    <mergeCell ref="U61:X61"/>
    <mergeCell ref="AE57:AF57"/>
    <mergeCell ref="U55:V55"/>
    <mergeCell ref="U66:X66"/>
    <mergeCell ref="U67:X67"/>
    <mergeCell ref="J46:J55"/>
    <mergeCell ref="AC62:AF62"/>
    <mergeCell ref="AC55:AD55"/>
    <mergeCell ref="AA55:AB55"/>
    <mergeCell ref="Y55:Z55"/>
    <mergeCell ref="W57:X57"/>
    <mergeCell ref="U57:V57"/>
    <mergeCell ref="W62:X62"/>
    <mergeCell ref="BI74:BJ74"/>
    <mergeCell ref="U78:X78"/>
    <mergeCell ref="Y78:Z78"/>
    <mergeCell ref="Y70:AF70"/>
    <mergeCell ref="Y68:AF68"/>
    <mergeCell ref="U70:X70"/>
    <mergeCell ref="U73:X73"/>
    <mergeCell ref="AG82:AJ82"/>
    <mergeCell ref="AA78:AB78"/>
    <mergeCell ref="AC78:AD78"/>
    <mergeCell ref="AE78:AF78"/>
    <mergeCell ref="AG78:AH78"/>
    <mergeCell ref="AI78:AJ78"/>
    <mergeCell ref="W71:X71"/>
    <mergeCell ref="U71:V71"/>
    <mergeCell ref="U75:X75"/>
    <mergeCell ref="U76:V76"/>
    <mergeCell ref="W76:X76"/>
    <mergeCell ref="U79:X79"/>
    <mergeCell ref="AG69:AJ69"/>
    <mergeCell ref="BC72:BF72"/>
    <mergeCell ref="AK74:AL74"/>
    <mergeCell ref="AK71:AL71"/>
    <mergeCell ref="AY79:AZ79"/>
    <mergeCell ref="ET67:EV85"/>
    <mergeCell ref="BC46:BF50"/>
    <mergeCell ref="AU55:AV55"/>
    <mergeCell ref="AS55:AT55"/>
    <mergeCell ref="W52:X54"/>
    <mergeCell ref="AW57:AX57"/>
    <mergeCell ref="BK46:BN50"/>
    <mergeCell ref="BK55:BL55"/>
    <mergeCell ref="BM52:BN54"/>
    <mergeCell ref="BK52:BL54"/>
    <mergeCell ref="BI52:BJ54"/>
    <mergeCell ref="BG57:BH57"/>
    <mergeCell ref="BI57:BJ57"/>
    <mergeCell ref="BA57:BB57"/>
    <mergeCell ref="AY57:AZ57"/>
    <mergeCell ref="AO52:AP54"/>
    <mergeCell ref="AM52:AN54"/>
    <mergeCell ref="AK52:AL54"/>
    <mergeCell ref="U64:X64"/>
    <mergeCell ref="U65:X65"/>
    <mergeCell ref="AQ79:AR79"/>
    <mergeCell ref="AS79:AT79"/>
    <mergeCell ref="AU79:AV79"/>
    <mergeCell ref="AW79:AX79"/>
    <mergeCell ref="DP70:DQ70"/>
    <mergeCell ref="DR70:DS70"/>
    <mergeCell ref="DT70:DU70"/>
    <mergeCell ref="ET86:EV92"/>
    <mergeCell ref="ET93:EV105"/>
    <mergeCell ref="H106:H110"/>
    <mergeCell ref="I106:I110"/>
    <mergeCell ref="J106:J110"/>
    <mergeCell ref="K106:K110"/>
    <mergeCell ref="ET106:EV109"/>
    <mergeCell ref="BI79:BJ79"/>
    <mergeCell ref="AK83:AR83"/>
    <mergeCell ref="BK77:BN77"/>
    <mergeCell ref="BK73:BN73"/>
    <mergeCell ref="BK75:BN75"/>
    <mergeCell ref="BG70:BJ70"/>
    <mergeCell ref="BG73:BJ73"/>
    <mergeCell ref="BG75:BJ75"/>
    <mergeCell ref="BC73:BF73"/>
    <mergeCell ref="BM74:BN74"/>
    <mergeCell ref="BG76:BH76"/>
    <mergeCell ref="BI76:BJ76"/>
    <mergeCell ref="BK76:BL76"/>
    <mergeCell ref="BM76:BN76"/>
    <mergeCell ref="ET110:EV115"/>
    <mergeCell ref="C111:G111"/>
    <mergeCell ref="AI111:AK111"/>
    <mergeCell ref="AL111:AM111"/>
    <mergeCell ref="AP111:AS111"/>
    <mergeCell ref="AT111:AT112"/>
    <mergeCell ref="AU111:AX111"/>
    <mergeCell ref="AZ111:BC111"/>
    <mergeCell ref="C112:G112"/>
    <mergeCell ref="AI112:AK112"/>
    <mergeCell ref="AL112:AM112"/>
    <mergeCell ref="AP112:AS112"/>
    <mergeCell ref="AU112:AU113"/>
    <mergeCell ref="AV112:AX112"/>
    <mergeCell ref="BA112:BC112"/>
    <mergeCell ref="C113:G113"/>
    <mergeCell ref="AI113:AK113"/>
    <mergeCell ref="AL113:AM113"/>
    <mergeCell ref="AV113:AX113"/>
    <mergeCell ref="BA113:BC113"/>
    <mergeCell ref="C114:G114"/>
    <mergeCell ref="AI120:AK120"/>
    <mergeCell ref="AL120:AN120"/>
    <mergeCell ref="C121:G121"/>
    <mergeCell ref="AI121:AK121"/>
    <mergeCell ref="AL121:AN121"/>
    <mergeCell ref="AU114:AU115"/>
    <mergeCell ref="AV114:AX114"/>
    <mergeCell ref="BA114:BC114"/>
    <mergeCell ref="C115:G115"/>
    <mergeCell ref="AI115:AK116"/>
    <mergeCell ref="AL115:AM116"/>
    <mergeCell ref="AN115:AN116"/>
    <mergeCell ref="AV115:AX115"/>
    <mergeCell ref="BA115:BC115"/>
    <mergeCell ref="C116:G116"/>
    <mergeCell ref="AU116:AU117"/>
    <mergeCell ref="AV116:AX116"/>
    <mergeCell ref="BA116:BC116"/>
    <mergeCell ref="ET116:EV116"/>
    <mergeCell ref="C117:G117"/>
    <mergeCell ref="AV117:AX117"/>
    <mergeCell ref="BA117:BC117"/>
    <mergeCell ref="C118:G118"/>
    <mergeCell ref="AI118:AK118"/>
    <mergeCell ref="AL118:AN118"/>
    <mergeCell ref="BA118:BC118"/>
    <mergeCell ref="C119:G119"/>
    <mergeCell ref="AI119:AK119"/>
    <mergeCell ref="AL119:AN119"/>
    <mergeCell ref="C129:G129"/>
    <mergeCell ref="C130:G130"/>
    <mergeCell ref="C131:G131"/>
    <mergeCell ref="C132:G132"/>
    <mergeCell ref="C133:G133"/>
    <mergeCell ref="C122:G122"/>
    <mergeCell ref="C123:G123"/>
    <mergeCell ref="L123:O123"/>
    <mergeCell ref="P123:Q123"/>
    <mergeCell ref="C124:G124"/>
    <mergeCell ref="L124:O124"/>
    <mergeCell ref="P124:Q124"/>
    <mergeCell ref="C125:G125"/>
    <mergeCell ref="C126:G126"/>
    <mergeCell ref="C128:G128"/>
    <mergeCell ref="C127:G127"/>
    <mergeCell ref="C137:G137"/>
    <mergeCell ref="L137:O137"/>
    <mergeCell ref="P137:T137"/>
    <mergeCell ref="C138:G138"/>
    <mergeCell ref="C139:G139"/>
    <mergeCell ref="C134:G134"/>
    <mergeCell ref="L134:O134"/>
    <mergeCell ref="P134:T134"/>
    <mergeCell ref="C135:G135"/>
    <mergeCell ref="L135:O135"/>
    <mergeCell ref="P135:T135"/>
    <mergeCell ref="C136:G136"/>
    <mergeCell ref="L136:O136"/>
    <mergeCell ref="P136:T136"/>
    <mergeCell ref="Y128:AA128"/>
    <mergeCell ref="AB128:AC128"/>
    <mergeCell ref="G8:G9"/>
    <mergeCell ref="G10:G11"/>
    <mergeCell ref="G12:G13"/>
    <mergeCell ref="G14:G15"/>
    <mergeCell ref="G16:G17"/>
    <mergeCell ref="G18:G19"/>
    <mergeCell ref="G20:G21"/>
    <mergeCell ref="C120:G120"/>
    <mergeCell ref="C110:F110"/>
    <mergeCell ref="V110:Z110"/>
    <mergeCell ref="AB110:AC110"/>
    <mergeCell ref="A10:C10"/>
    <mergeCell ref="U46:X50"/>
    <mergeCell ref="Y46:AF50"/>
    <mergeCell ref="Y51:AB51"/>
    <mergeCell ref="AC51:AF51"/>
    <mergeCell ref="U72:X72"/>
    <mergeCell ref="AE55:AF55"/>
    <mergeCell ref="A67:F67"/>
    <mergeCell ref="A58:F58"/>
    <mergeCell ref="A59:F59"/>
    <mergeCell ref="I46:I55"/>
  </mergeCells>
  <phoneticPr fontId="5" type="noConversion"/>
  <conditionalFormatting sqref="BV59:BW59">
    <cfRule type="expression" dxfId="29" priority="3">
      <formula>$D$14=$BA$112</formula>
    </cfRule>
  </conditionalFormatting>
  <conditionalFormatting sqref="BV60:BW60">
    <cfRule type="expression" dxfId="28" priority="2">
      <formula>$D$14=$BA$113</formula>
    </cfRule>
  </conditionalFormatting>
  <conditionalFormatting sqref="BV61:BW61">
    <cfRule type="expression" dxfId="27" priority="1">
      <formula>$D$14=$BA$114</formula>
    </cfRule>
  </conditionalFormatting>
  <conditionalFormatting sqref="BV64:BW64">
    <cfRule type="expression" dxfId="26" priority="34">
      <formula>$E$15=$BA$119</formula>
    </cfRule>
  </conditionalFormatting>
  <conditionalFormatting sqref="BV65:BW65">
    <cfRule type="expression" dxfId="25" priority="33">
      <formula>$E$15=$A$120</formula>
    </cfRule>
  </conditionalFormatting>
  <conditionalFormatting sqref="BV66:BW66">
    <cfRule type="expression" dxfId="24" priority="32">
      <formula>$E$15=$BA$121</formula>
    </cfRule>
  </conditionalFormatting>
  <conditionalFormatting sqref="BV69:BW69">
    <cfRule type="expression" dxfId="23" priority="31">
      <formula>$K$56=0</formula>
    </cfRule>
  </conditionalFormatting>
  <conditionalFormatting sqref="BV70:BW70">
    <cfRule type="expression" dxfId="22" priority="30">
      <formula>$K$56=1</formula>
    </cfRule>
  </conditionalFormatting>
  <conditionalFormatting sqref="BV71:BW71">
    <cfRule type="expression" dxfId="21" priority="29">
      <formula>$K$56=2</formula>
    </cfRule>
  </conditionalFormatting>
  <conditionalFormatting sqref="BV74:BW74">
    <cfRule type="expression" priority="28">
      <formula>$L$56=0</formula>
    </cfRule>
  </conditionalFormatting>
  <conditionalFormatting sqref="BV75:BW75">
    <cfRule type="expression" dxfId="20" priority="27">
      <formula>$L$56=1</formula>
    </cfRule>
  </conditionalFormatting>
  <conditionalFormatting sqref="BV76:BW76">
    <cfRule type="expression" dxfId="19" priority="26">
      <formula>$L$56=2</formula>
    </cfRule>
  </conditionalFormatting>
  <conditionalFormatting sqref="BV77:BW77">
    <cfRule type="expression" dxfId="18" priority="25">
      <formula>$L$56=3</formula>
    </cfRule>
  </conditionalFormatting>
  <conditionalFormatting sqref="BV80:BW80">
    <cfRule type="expression" dxfId="17" priority="24">
      <formula>$M$56=0</formula>
    </cfRule>
  </conditionalFormatting>
  <conditionalFormatting sqref="BV81:BW81">
    <cfRule type="expression" dxfId="16" priority="23">
      <formula>$M$56=1</formula>
    </cfRule>
  </conditionalFormatting>
  <conditionalFormatting sqref="BV82:BW82">
    <cfRule type="expression" dxfId="15" priority="4">
      <formula>$M$56=2</formula>
    </cfRule>
  </conditionalFormatting>
  <conditionalFormatting sqref="BV85:BW85">
    <cfRule type="expression" dxfId="14" priority="22">
      <formula>$N$56=0</formula>
    </cfRule>
  </conditionalFormatting>
  <conditionalFormatting sqref="BV86:BW86">
    <cfRule type="expression" dxfId="13" priority="21">
      <formula>$N$56=1</formula>
    </cfRule>
  </conditionalFormatting>
  <conditionalFormatting sqref="BV89:BW89">
    <cfRule type="expression" dxfId="12" priority="20">
      <formula>$O$56=0</formula>
    </cfRule>
  </conditionalFormatting>
  <conditionalFormatting sqref="BV90:BW90">
    <cfRule type="expression" dxfId="11" priority="19">
      <formula>$O$56=1</formula>
    </cfRule>
  </conditionalFormatting>
  <conditionalFormatting sqref="BV91:BW91">
    <cfRule type="expression" dxfId="10" priority="18">
      <formula>$O$56=2</formula>
    </cfRule>
  </conditionalFormatting>
  <conditionalFormatting sqref="BV94:BW94">
    <cfRule type="expression" dxfId="9" priority="17">
      <formula>$P$56=0</formula>
    </cfRule>
  </conditionalFormatting>
  <conditionalFormatting sqref="BV95:BW95">
    <cfRule type="expression" dxfId="8" priority="16">
      <formula>$P$56=1</formula>
    </cfRule>
  </conditionalFormatting>
  <conditionalFormatting sqref="BV96:BW96">
    <cfRule type="expression" dxfId="7" priority="15">
      <formula>$P$56=2</formula>
    </cfRule>
  </conditionalFormatting>
  <conditionalFormatting sqref="BV99:BW99">
    <cfRule type="expression" dxfId="6" priority="14">
      <formula>$Q$56=0</formula>
    </cfRule>
  </conditionalFormatting>
  <conditionalFormatting sqref="BV100:BW100">
    <cfRule type="expression" dxfId="5" priority="13">
      <formula>$Q$56=1</formula>
    </cfRule>
  </conditionalFormatting>
  <conditionalFormatting sqref="BV103:BW103">
    <cfRule type="expression" dxfId="4" priority="12">
      <formula>$R$56=0</formula>
    </cfRule>
  </conditionalFormatting>
  <conditionalFormatting sqref="BV104:BW104">
    <cfRule type="expression" dxfId="3" priority="11">
      <formula>$R$56=1</formula>
    </cfRule>
  </conditionalFormatting>
  <conditionalFormatting sqref="BV107:BW107">
    <cfRule type="expression" dxfId="2" priority="10">
      <formula>$S$56=0</formula>
    </cfRule>
  </conditionalFormatting>
  <conditionalFormatting sqref="BV108:BW108">
    <cfRule type="expression" dxfId="1" priority="9">
      <formula>$S$56=1</formula>
    </cfRule>
  </conditionalFormatting>
  <conditionalFormatting sqref="BV109:BW109">
    <cfRule type="expression" dxfId="0" priority="8">
      <formula>$S$56=2</formula>
    </cfRule>
  </conditionalFormatting>
  <dataValidations count="11">
    <dataValidation type="list" allowBlank="1" showInputMessage="1" showErrorMessage="1" sqref="A2 C2" xr:uid="{C0337C65-A5DF-435A-8482-2E7D6A9347A1}">
      <formula1>$EX$66:$EY$66</formula1>
    </dataValidation>
    <dataValidation type="list" allowBlank="1" showInputMessage="1" showErrorMessage="1" sqref="D8" xr:uid="{99855891-690B-4ADB-BA94-0AFCF5CBAABC}">
      <formula1>$BI$108:$BI$129</formula1>
    </dataValidation>
    <dataValidation type="list" allowBlank="1" showInputMessage="1" showErrorMessage="1" sqref="AL27" xr:uid="{518544C8-AB29-4872-90D7-7515650361FD}">
      <formula1>IF($D$14=$AA$95,Z95:Z111,IF($D$14=$AA$96,Z95:Z111,IF($D$14=$AA$97,Z96:Z111)))</formula1>
    </dataValidation>
    <dataValidation type="list" allowBlank="1" showInputMessage="1" showErrorMessage="1" sqref="AL44" xr:uid="{48225C85-70EA-4687-8758-460BEA8C07B6}">
      <formula1>IF($D$14=$AA$95,A149:A165,IF($D$14=$AA$96,A149:A165,IF($D$14=$AA$97,A150:A165)))</formula1>
    </dataValidation>
    <dataValidation type="list" allowBlank="1" showInputMessage="1" showErrorMessage="1" sqref="AL28:AL43" xr:uid="{A55D9FDF-05DC-4529-A57A-C9A125E8A54D}">
      <formula1>IF($D$14=$AA$95,#REF!,IF($D$14=$AA$96,#REF!,IF($D$14=$AA$97,#REF!)))</formula1>
    </dataValidation>
    <dataValidation type="list" allowBlank="1" showInputMessage="1" showErrorMessage="1" sqref="AQ114:AR115" xr:uid="{682A3860-C966-4C5F-978C-E30F7592E483}">
      <formula1>$BE$117:$BE$124</formula1>
    </dataValidation>
    <dataValidation type="list" allowBlank="1" showInputMessage="1" showErrorMessage="1" sqref="AP112:AS112" xr:uid="{CF489C3D-A5A1-491C-A328-868876E0CE99}">
      <formula1>$BA$117:$BA$118</formula1>
    </dataValidation>
    <dataValidation type="list" allowBlank="1" showInputMessage="1" showErrorMessage="1" sqref="D14" xr:uid="{D9C61CDE-FEF5-49D1-A327-72DA974B1862}">
      <formula1>$BA$112:$BA$114</formula1>
    </dataValidation>
    <dataValidation type="list" allowBlank="1" showInputMessage="1" showErrorMessage="1" sqref="D16" xr:uid="{6D881B39-ECCF-40E6-AFA7-5FEF188568ED}">
      <formula1>IF($D$8=$EW$139,$BA$116:$BA$116,$BA$115:$BA$116)</formula1>
    </dataValidation>
    <dataValidation type="list" allowBlank="1" showInputMessage="1" showErrorMessage="1" sqref="D12" xr:uid="{276CD96D-8A60-4E60-B11F-5E246A80D6FA}">
      <formula1>IF($T$56=1,$BA$119:$BA$121,$BA$119:$BA$120)</formula1>
    </dataValidation>
    <dataValidation type="list" allowBlank="1" showInputMessage="1" showErrorMessage="1" sqref="D18" xr:uid="{089E62CC-D229-4C64-81C4-CB5DF4481D17}">
      <formula1>IF($R$56=1,$BA$123:$BA$124,"")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blackAndWhite="1" r:id="rId1"/>
  <colBreaks count="1" manualBreakCount="1">
    <brk id="38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Forest FES-rekenschema</vt:lpstr>
      <vt:lpstr>'Forest FES-rekenschema'!Afdrukbereik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2025-04-28T12:51:27Z</cp:lastPrinted>
  <dcterms:created xsi:type="dcterms:W3CDTF">2020-11-12T07:07:18Z</dcterms:created>
  <dcterms:modified xsi:type="dcterms:W3CDTF">2025-11-07T10:46:44Z</dcterms:modified>
</cp:coreProperties>
</file>